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10" windowWidth="27795" windowHeight="11610" firstSheet="2" activeTab="2"/>
  </bookViews>
  <sheets>
    <sheet name="ФЭМ" sheetId="1" state="hidden" r:id="rId1"/>
    <sheet name="ФЭМ (2)" sheetId="3" state="hidden" r:id="rId2"/>
    <sheet name="Фин план до 01 марта" sheetId="9" r:id="rId3"/>
    <sheet name="2021" sheetId="8" state="hidden" r:id="rId4"/>
  </sheets>
  <definedNames>
    <definedName name="_xlnm.Print_Area" localSheetId="3">'2021'!$A$1:$K$465</definedName>
    <definedName name="_xlnm.Print_Area" localSheetId="2">'Фин план до 01 марта'!$A$1:$I$462</definedName>
    <definedName name="_xlnm.Print_Area" localSheetId="0">ФЭМ!$A$1:$I$462</definedName>
    <definedName name="_xlnm.Print_Area" localSheetId="1">'ФЭМ (2)'!$A$1:$I$462</definedName>
  </definedNames>
  <calcPr calcId="145621"/>
</workbook>
</file>

<file path=xl/calcChain.xml><?xml version="1.0" encoding="utf-8"?>
<calcChain xmlns="http://schemas.openxmlformats.org/spreadsheetml/2006/main">
  <c r="H164" i="8" l="1"/>
  <c r="H86" i="8" l="1"/>
  <c r="H80" i="8"/>
  <c r="H71" i="8"/>
  <c r="H67" i="8"/>
  <c r="H431" i="8" l="1"/>
  <c r="G431" i="8"/>
  <c r="J427" i="8"/>
  <c r="I427" i="8"/>
  <c r="J406" i="8"/>
  <c r="I406" i="8"/>
  <c r="H400" i="8"/>
  <c r="J400" i="8" s="1"/>
  <c r="G400" i="8"/>
  <c r="H399" i="8"/>
  <c r="J399" i="8" s="1"/>
  <c r="G399" i="8"/>
  <c r="G374" i="8" s="1"/>
  <c r="G373" i="8" s="1"/>
  <c r="J382" i="8"/>
  <c r="I382" i="8"/>
  <c r="J376" i="8"/>
  <c r="I376" i="8"/>
  <c r="J375" i="8"/>
  <c r="I375" i="8"/>
  <c r="J367" i="8"/>
  <c r="I367" i="8"/>
  <c r="H350" i="8"/>
  <c r="J350" i="8" s="1"/>
  <c r="G350" i="8"/>
  <c r="J349" i="8"/>
  <c r="I349" i="8"/>
  <c r="J348" i="8"/>
  <c r="I348" i="8"/>
  <c r="J347" i="8"/>
  <c r="I347" i="8"/>
  <c r="J346" i="8"/>
  <c r="I346" i="8"/>
  <c r="H346" i="8"/>
  <c r="G346" i="8"/>
  <c r="J345" i="8"/>
  <c r="I345" i="8"/>
  <c r="H345" i="8"/>
  <c r="G345" i="8"/>
  <c r="J344" i="8"/>
  <c r="I344" i="8"/>
  <c r="J343" i="8"/>
  <c r="I343" i="8"/>
  <c r="J342" i="8"/>
  <c r="I342" i="8"/>
  <c r="H341" i="8"/>
  <c r="J341" i="8" s="1"/>
  <c r="G341" i="8"/>
  <c r="G340" i="8" s="1"/>
  <c r="H340" i="8"/>
  <c r="J340" i="8" s="1"/>
  <c r="H283" i="8"/>
  <c r="H254" i="8"/>
  <c r="G254" i="8"/>
  <c r="L251" i="8"/>
  <c r="L250" i="8"/>
  <c r="H247" i="8"/>
  <c r="G237" i="8"/>
  <c r="G236" i="8" s="1"/>
  <c r="G235" i="8" s="1"/>
  <c r="H236" i="8"/>
  <c r="H235" i="8"/>
  <c r="H246" i="8" s="1"/>
  <c r="H224" i="8"/>
  <c r="H222" i="8"/>
  <c r="G222" i="8"/>
  <c r="H221" i="8"/>
  <c r="H220" i="8" s="1"/>
  <c r="H217" i="8"/>
  <c r="H214" i="8"/>
  <c r="J212" i="8"/>
  <c r="I212" i="8"/>
  <c r="H211" i="8"/>
  <c r="G211" i="8"/>
  <c r="G210" i="8"/>
  <c r="H203" i="8"/>
  <c r="G203" i="8"/>
  <c r="G243" i="8" s="1"/>
  <c r="J202" i="8"/>
  <c r="H202" i="8"/>
  <c r="I202" i="8" s="1"/>
  <c r="J200" i="8"/>
  <c r="I200" i="8"/>
  <c r="J199" i="8"/>
  <c r="I199" i="8"/>
  <c r="J198" i="8"/>
  <c r="I198" i="8"/>
  <c r="J197" i="8"/>
  <c r="I197" i="8"/>
  <c r="J196" i="8"/>
  <c r="I196" i="8"/>
  <c r="H195" i="8"/>
  <c r="J195" i="8" s="1"/>
  <c r="G195" i="8"/>
  <c r="G184" i="8" s="1"/>
  <c r="G242" i="8" s="1"/>
  <c r="G250" i="8" s="1"/>
  <c r="H194" i="8"/>
  <c r="J194" i="8" s="1"/>
  <c r="J193" i="8"/>
  <c r="I193" i="8"/>
  <c r="J191" i="8"/>
  <c r="I191" i="8"/>
  <c r="H186" i="8"/>
  <c r="G186" i="8"/>
  <c r="H183" i="8"/>
  <c r="J183" i="8" s="1"/>
  <c r="H180" i="8"/>
  <c r="J174" i="8"/>
  <c r="I174" i="8"/>
  <c r="J172" i="8"/>
  <c r="I172" i="8"/>
  <c r="H166" i="8"/>
  <c r="G166" i="8"/>
  <c r="J154" i="8"/>
  <c r="I154" i="8"/>
  <c r="J129" i="8"/>
  <c r="I129" i="8"/>
  <c r="H123" i="8"/>
  <c r="J107" i="8"/>
  <c r="G107" i="8"/>
  <c r="J106" i="8"/>
  <c r="I106" i="8"/>
  <c r="H105" i="8"/>
  <c r="H102" i="8" s="1"/>
  <c r="J104" i="8"/>
  <c r="I104" i="8"/>
  <c r="J103" i="8"/>
  <c r="I103" i="8"/>
  <c r="G102" i="8"/>
  <c r="G95" i="8" s="1"/>
  <c r="J101" i="8"/>
  <c r="I101" i="8"/>
  <c r="J100" i="8"/>
  <c r="I100" i="8"/>
  <c r="H99" i="8"/>
  <c r="J98" i="8"/>
  <c r="I98" i="8"/>
  <c r="J97" i="8"/>
  <c r="I97" i="8"/>
  <c r="H96" i="8"/>
  <c r="I96" i="8" s="1"/>
  <c r="G96" i="8"/>
  <c r="H88" i="8"/>
  <c r="H116" i="8" s="1"/>
  <c r="H146" i="8" s="1"/>
  <c r="J77" i="8"/>
  <c r="I77" i="8"/>
  <c r="H76" i="8"/>
  <c r="J76" i="8" s="1"/>
  <c r="G76" i="8"/>
  <c r="G75" i="8"/>
  <c r="J74" i="8"/>
  <c r="I74" i="8"/>
  <c r="H72" i="8"/>
  <c r="J72" i="8" s="1"/>
  <c r="G72" i="8"/>
  <c r="H69" i="8"/>
  <c r="J70" i="8"/>
  <c r="I70" i="8"/>
  <c r="G69" i="8"/>
  <c r="J68" i="8"/>
  <c r="I68" i="8"/>
  <c r="J67" i="8"/>
  <c r="J66" i="8"/>
  <c r="I66" i="8"/>
  <c r="G66" i="8"/>
  <c r="G61" i="8" s="1"/>
  <c r="J63" i="8"/>
  <c r="I63" i="8"/>
  <c r="H61" i="8"/>
  <c r="J61" i="8" s="1"/>
  <c r="J59" i="8"/>
  <c r="I59" i="8"/>
  <c r="J56" i="8"/>
  <c r="I56" i="8"/>
  <c r="H55" i="8"/>
  <c r="J55" i="8" s="1"/>
  <c r="G55" i="8"/>
  <c r="H54" i="8"/>
  <c r="I54" i="8" s="1"/>
  <c r="G54" i="8"/>
  <c r="G52" i="8"/>
  <c r="J36" i="8"/>
  <c r="I36" i="8"/>
  <c r="H94" i="8"/>
  <c r="J35" i="8"/>
  <c r="I35" i="8"/>
  <c r="J34" i="8"/>
  <c r="I34" i="8"/>
  <c r="J30" i="8"/>
  <c r="I30" i="8"/>
  <c r="J28" i="8"/>
  <c r="I28" i="8"/>
  <c r="H22" i="8"/>
  <c r="J22" i="8" s="1"/>
  <c r="G22" i="8"/>
  <c r="I22" i="8" l="1"/>
  <c r="J69" i="8"/>
  <c r="I69" i="8"/>
  <c r="J102" i="8"/>
  <c r="I102" i="8"/>
  <c r="H243" i="8"/>
  <c r="G43" i="8"/>
  <c r="G37" i="8"/>
  <c r="G86" i="8" s="1"/>
  <c r="G80" i="8" s="1"/>
  <c r="G108" i="8" s="1"/>
  <c r="H210" i="8"/>
  <c r="I55" i="8"/>
  <c r="I61" i="8"/>
  <c r="I71" i="8"/>
  <c r="I72" i="8"/>
  <c r="I76" i="8"/>
  <c r="I107" i="8"/>
  <c r="I166" i="8"/>
  <c r="I183" i="8"/>
  <c r="I211" i="8"/>
  <c r="J54" i="8"/>
  <c r="I67" i="8"/>
  <c r="J71" i="8"/>
  <c r="J96" i="8"/>
  <c r="J166" i="8"/>
  <c r="I194" i="8"/>
  <c r="I195" i="8"/>
  <c r="J211" i="8"/>
  <c r="I340" i="8"/>
  <c r="I341" i="8"/>
  <c r="I350" i="8"/>
  <c r="I399" i="8"/>
  <c r="I400" i="8"/>
  <c r="H52" i="8"/>
  <c r="H95" i="8"/>
  <c r="H374" i="8"/>
  <c r="I370" i="3"/>
  <c r="O208" i="3"/>
  <c r="O209" i="3"/>
  <c r="Q209" i="3"/>
  <c r="P209" i="3"/>
  <c r="N209" i="3"/>
  <c r="O210" i="3"/>
  <c r="N210" i="3"/>
  <c r="O214" i="3"/>
  <c r="O212" i="3"/>
  <c r="N212" i="3"/>
  <c r="N214" i="3"/>
  <c r="G114" i="8" l="1"/>
  <c r="G144" i="8" s="1"/>
  <c r="G138" i="8" s="1"/>
  <c r="G159" i="8"/>
  <c r="J95" i="8"/>
  <c r="I95" i="8"/>
  <c r="J52" i="8"/>
  <c r="H43" i="8"/>
  <c r="I52" i="8"/>
  <c r="J210" i="8"/>
  <c r="I210" i="8"/>
  <c r="H184" i="8"/>
  <c r="H373" i="8"/>
  <c r="I374" i="8"/>
  <c r="J374" i="8"/>
  <c r="I243" i="8"/>
  <c r="J243" i="8"/>
  <c r="I448" i="3"/>
  <c r="I447" i="3"/>
  <c r="I446" i="3"/>
  <c r="I445" i="3"/>
  <c r="I444" i="3"/>
  <c r="I443" i="3"/>
  <c r="I442" i="3"/>
  <c r="I441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8" i="3"/>
  <c r="I246" i="3"/>
  <c r="I245" i="3"/>
  <c r="I244" i="3"/>
  <c r="I243" i="3"/>
  <c r="I242" i="3"/>
  <c r="I241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3" i="3"/>
  <c r="I212" i="3"/>
  <c r="I211" i="3"/>
  <c r="I210" i="3"/>
  <c r="I209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19" i="3"/>
  <c r="H37" i="8" l="1"/>
  <c r="G122" i="8"/>
  <c r="I184" i="8"/>
  <c r="J184" i="8"/>
  <c r="H242" i="8"/>
  <c r="J373" i="8"/>
  <c r="I373" i="8"/>
  <c r="E135" i="3"/>
  <c r="E141" i="3"/>
  <c r="F126" i="3"/>
  <c r="G126" i="3"/>
  <c r="H126" i="3"/>
  <c r="E126" i="3"/>
  <c r="E206" i="3"/>
  <c r="I37" i="8" l="1"/>
  <c r="J37" i="8"/>
  <c r="I122" i="8"/>
  <c r="J122" i="8"/>
  <c r="G152" i="8"/>
  <c r="G137" i="8"/>
  <c r="I242" i="8"/>
  <c r="J242" i="8"/>
  <c r="H250" i="8"/>
  <c r="I86" i="8"/>
  <c r="J86" i="8"/>
  <c r="H114" i="8"/>
  <c r="E200" i="3"/>
  <c r="F206" i="3"/>
  <c r="G206" i="3"/>
  <c r="H206" i="3"/>
  <c r="G200" i="3"/>
  <c r="F200" i="3"/>
  <c r="H200" i="3"/>
  <c r="F219" i="3"/>
  <c r="E219" i="3"/>
  <c r="G219" i="3"/>
  <c r="H219" i="3"/>
  <c r="E169" i="3"/>
  <c r="J114" i="8" l="1"/>
  <c r="H144" i="8"/>
  <c r="I114" i="8"/>
  <c r="I250" i="8"/>
  <c r="J250" i="8"/>
  <c r="J152" i="8"/>
  <c r="I152" i="8"/>
  <c r="I80" i="8"/>
  <c r="J80" i="8"/>
  <c r="H108" i="8"/>
  <c r="J137" i="8"/>
  <c r="G123" i="8"/>
  <c r="I137" i="8"/>
  <c r="H25" i="3"/>
  <c r="G25" i="3"/>
  <c r="F25" i="3"/>
  <c r="E25" i="3"/>
  <c r="J123" i="8" l="1"/>
  <c r="I123" i="8"/>
  <c r="H159" i="8"/>
  <c r="J108" i="8"/>
  <c r="I108" i="8"/>
  <c r="J144" i="8"/>
  <c r="H138" i="8"/>
  <c r="I144" i="8"/>
  <c r="F60" i="3"/>
  <c r="G60" i="3"/>
  <c r="H60" i="3"/>
  <c r="E60" i="3"/>
  <c r="E71" i="3"/>
  <c r="F71" i="3" s="1"/>
  <c r="G71" i="3" s="1"/>
  <c r="H71" i="3" s="1"/>
  <c r="D72" i="3"/>
  <c r="E72" i="3" s="1"/>
  <c r="F72" i="3" s="1"/>
  <c r="G72" i="3" s="1"/>
  <c r="H72" i="3" s="1"/>
  <c r="E371" i="3"/>
  <c r="E403" i="3"/>
  <c r="E370" i="3"/>
  <c r="J138" i="8" l="1"/>
  <c r="I138" i="8"/>
  <c r="I159" i="8"/>
  <c r="J159" i="8"/>
  <c r="H65" i="3"/>
  <c r="H403" i="3"/>
  <c r="G438" i="3"/>
  <c r="F438" i="3"/>
  <c r="E438" i="3"/>
  <c r="G403" i="3"/>
  <c r="E217" i="3" l="1"/>
  <c r="F217" i="3"/>
  <c r="G217" i="3"/>
  <c r="H217" i="3"/>
  <c r="D217" i="3"/>
  <c r="D207" i="3"/>
  <c r="E207" i="3"/>
  <c r="E208" i="3"/>
  <c r="D208" i="3"/>
  <c r="G214" i="3"/>
  <c r="H214" i="3" s="1"/>
  <c r="H208" i="3" s="1"/>
  <c r="H207" i="3" s="1"/>
  <c r="F214" i="3"/>
  <c r="G212" i="3"/>
  <c r="G209" i="3"/>
  <c r="F209" i="3"/>
  <c r="D212" i="3"/>
  <c r="D209" i="3"/>
  <c r="E347" i="3"/>
  <c r="D347" i="3"/>
  <c r="I214" i="3" l="1"/>
  <c r="G208" i="3"/>
  <c r="G207" i="3" s="1"/>
  <c r="F208" i="3"/>
  <c r="I208" i="3" s="1"/>
  <c r="F207" i="3"/>
  <c r="H346" i="3"/>
  <c r="G346" i="3"/>
  <c r="F346" i="3"/>
  <c r="E346" i="3"/>
  <c r="I207" i="3" l="1"/>
  <c r="H343" i="3"/>
  <c r="G343" i="3"/>
  <c r="F343" i="3"/>
  <c r="F342" i="3" s="1"/>
  <c r="E343" i="3"/>
  <c r="H342" i="3"/>
  <c r="G342" i="3"/>
  <c r="E342" i="3"/>
  <c r="D342" i="3"/>
  <c r="D343" i="3"/>
  <c r="H338" i="3" l="1"/>
  <c r="G338" i="3"/>
  <c r="F338" i="3"/>
  <c r="E338" i="3"/>
  <c r="H337" i="3"/>
  <c r="G337" i="3"/>
  <c r="F337" i="3"/>
  <c r="E337" i="3"/>
  <c r="D337" i="3"/>
  <c r="D338" i="3"/>
  <c r="H240" i="3" l="1"/>
  <c r="G240" i="3"/>
  <c r="F240" i="3"/>
  <c r="E240" i="3"/>
  <c r="H233" i="3"/>
  <c r="G233" i="3"/>
  <c r="F233" i="3"/>
  <c r="E233" i="3"/>
  <c r="H232" i="3"/>
  <c r="G232" i="3"/>
  <c r="F232" i="3"/>
  <c r="E232" i="3"/>
  <c r="H181" i="3"/>
  <c r="G181" i="3"/>
  <c r="F181" i="3"/>
  <c r="E181" i="3"/>
  <c r="E199" i="3"/>
  <c r="F199" i="3" s="1"/>
  <c r="G199" i="3" s="1"/>
  <c r="H199" i="3" s="1"/>
  <c r="E198" i="3"/>
  <c r="F198" i="3" s="1"/>
  <c r="G198" i="3" s="1"/>
  <c r="H198" i="3" s="1"/>
  <c r="E197" i="3"/>
  <c r="F197" i="3" s="1"/>
  <c r="G197" i="3" s="1"/>
  <c r="H197" i="3" s="1"/>
  <c r="E196" i="3"/>
  <c r="F196" i="3" s="1"/>
  <c r="G196" i="3" s="1"/>
  <c r="H196" i="3" s="1"/>
  <c r="E195" i="3"/>
  <c r="F195" i="3" s="1"/>
  <c r="G195" i="3" s="1"/>
  <c r="H195" i="3" s="1"/>
  <c r="E194" i="3"/>
  <c r="F194" i="3" s="1"/>
  <c r="G194" i="3" s="1"/>
  <c r="H194" i="3" s="1"/>
  <c r="E193" i="3"/>
  <c r="F193" i="3" s="1"/>
  <c r="G193" i="3" s="1"/>
  <c r="H193" i="3" s="1"/>
  <c r="E192" i="3"/>
  <c r="F192" i="3" s="1"/>
  <c r="G192" i="3" s="1"/>
  <c r="H192" i="3" s="1"/>
  <c r="E191" i="3"/>
  <c r="F191" i="3" s="1"/>
  <c r="G191" i="3" s="1"/>
  <c r="H191" i="3" s="1"/>
  <c r="E190" i="3"/>
  <c r="F190" i="3" s="1"/>
  <c r="G190" i="3" s="1"/>
  <c r="H190" i="3" s="1"/>
  <c r="E189" i="3"/>
  <c r="F189" i="3" s="1"/>
  <c r="G189" i="3" s="1"/>
  <c r="H189" i="3" s="1"/>
  <c r="E188" i="3"/>
  <c r="F188" i="3" s="1"/>
  <c r="G188" i="3" s="1"/>
  <c r="H188" i="3" s="1"/>
  <c r="E187" i="3"/>
  <c r="F187" i="3" s="1"/>
  <c r="G187" i="3" s="1"/>
  <c r="H187" i="3" s="1"/>
  <c r="E186" i="3"/>
  <c r="F186" i="3" s="1"/>
  <c r="G186" i="3" s="1"/>
  <c r="H186" i="3" s="1"/>
  <c r="E185" i="3"/>
  <c r="F185" i="3" s="1"/>
  <c r="G185" i="3" s="1"/>
  <c r="H185" i="3" s="1"/>
  <c r="E184" i="3"/>
  <c r="F184" i="3" s="1"/>
  <c r="G184" i="3" s="1"/>
  <c r="H184" i="3" s="1"/>
  <c r="E183" i="3"/>
  <c r="F183" i="3" s="1"/>
  <c r="G183" i="3" s="1"/>
  <c r="H183" i="3" s="1"/>
  <c r="E180" i="3"/>
  <c r="F180" i="3" s="1"/>
  <c r="F169" i="3"/>
  <c r="G169" i="3" s="1"/>
  <c r="E163" i="3"/>
  <c r="E239" i="3" s="1"/>
  <c r="H120" i="3"/>
  <c r="G120" i="3"/>
  <c r="F120" i="3"/>
  <c r="E120" i="3"/>
  <c r="H92" i="3"/>
  <c r="G92" i="3"/>
  <c r="F92" i="3"/>
  <c r="E92" i="3"/>
  <c r="E76" i="3"/>
  <c r="F76" i="3" s="1"/>
  <c r="G76" i="3" s="1"/>
  <c r="H76" i="3" s="1"/>
  <c r="E74" i="3"/>
  <c r="F74" i="3" s="1"/>
  <c r="G74" i="3" s="1"/>
  <c r="H74" i="3" s="1"/>
  <c r="E73" i="3"/>
  <c r="F73" i="3" s="1"/>
  <c r="G73" i="3" s="1"/>
  <c r="H73" i="3" s="1"/>
  <c r="E68" i="3"/>
  <c r="F68" i="3" s="1"/>
  <c r="G68" i="3" s="1"/>
  <c r="H68" i="3" s="1"/>
  <c r="E67" i="3"/>
  <c r="F67" i="3" s="1"/>
  <c r="G67" i="3" s="1"/>
  <c r="H67" i="3" s="1"/>
  <c r="E66" i="3"/>
  <c r="F66" i="3" s="1"/>
  <c r="G66" i="3" s="1"/>
  <c r="H66" i="3" s="1"/>
  <c r="E64" i="3"/>
  <c r="F64" i="3" s="1"/>
  <c r="G64" i="3" s="1"/>
  <c r="H64" i="3" s="1"/>
  <c r="E63" i="3"/>
  <c r="F63" i="3" s="1"/>
  <c r="G63" i="3" s="1"/>
  <c r="H63" i="3" s="1"/>
  <c r="F53" i="3"/>
  <c r="G53" i="3" s="1"/>
  <c r="H53" i="3" s="1"/>
  <c r="E53" i="3"/>
  <c r="E56" i="3"/>
  <c r="F56" i="3" s="1"/>
  <c r="G56" i="3" s="1"/>
  <c r="H56" i="3" s="1"/>
  <c r="E45" i="3"/>
  <c r="F45" i="3" s="1"/>
  <c r="G45" i="3" s="1"/>
  <c r="H45" i="3" s="1"/>
  <c r="E33" i="3"/>
  <c r="F33" i="3" s="1"/>
  <c r="G33" i="3" s="1"/>
  <c r="H33" i="3" s="1"/>
  <c r="I240" i="3" l="1"/>
  <c r="E249" i="3"/>
  <c r="F347" i="3"/>
  <c r="E243" i="3"/>
  <c r="E247" i="3" s="1"/>
  <c r="F243" i="3"/>
  <c r="G243" i="3"/>
  <c r="H243" i="3"/>
  <c r="H247" i="3" s="1"/>
  <c r="F163" i="3"/>
  <c r="F239" i="3" s="1"/>
  <c r="G180" i="3"/>
  <c r="H180" i="3" s="1"/>
  <c r="H169" i="3"/>
  <c r="H163" i="3" s="1"/>
  <c r="H239" i="3" s="1"/>
  <c r="G163" i="3"/>
  <c r="G239" i="3" s="1"/>
  <c r="D104" i="3"/>
  <c r="F249" i="3" l="1"/>
  <c r="G247" i="3"/>
  <c r="H249" i="3"/>
  <c r="F247" i="3"/>
  <c r="I247" i="3" s="1"/>
  <c r="G249" i="3"/>
  <c r="I249" i="3" s="1"/>
  <c r="H347" i="3"/>
  <c r="G347" i="3"/>
  <c r="I24" i="3"/>
  <c r="D231" i="3" l="1"/>
  <c r="J181" i="3"/>
  <c r="D163" i="3"/>
  <c r="D181" i="3"/>
  <c r="D199" i="3" l="1"/>
  <c r="D188" i="3"/>
  <c r="D192" i="3"/>
  <c r="D190" i="3"/>
  <c r="D180" i="3"/>
  <c r="D100" i="3"/>
  <c r="D96" i="3" l="1"/>
  <c r="D93" i="3"/>
  <c r="D98" i="3"/>
  <c r="D95" i="3"/>
  <c r="D76" i="3"/>
  <c r="D73" i="3" s="1"/>
  <c r="D45" i="3"/>
  <c r="D64" i="3"/>
  <c r="D33" i="3"/>
  <c r="H433" i="3"/>
  <c r="G433" i="3"/>
  <c r="G428" i="3" s="1"/>
  <c r="F433" i="3"/>
  <c r="F428" i="3" s="1"/>
  <c r="E433" i="3"/>
  <c r="E428" i="3" s="1"/>
  <c r="D433" i="3"/>
  <c r="D428" i="3" s="1"/>
  <c r="H428" i="3"/>
  <c r="H425" i="3"/>
  <c r="G425" i="3"/>
  <c r="F425" i="3"/>
  <c r="E425" i="3"/>
  <c r="D425" i="3"/>
  <c r="H421" i="3"/>
  <c r="G421" i="3"/>
  <c r="F421" i="3"/>
  <c r="F411" i="3" s="1"/>
  <c r="E421" i="3"/>
  <c r="D421" i="3"/>
  <c r="H412" i="3"/>
  <c r="H411" i="3" s="1"/>
  <c r="G412" i="3"/>
  <c r="F412" i="3"/>
  <c r="E412" i="3"/>
  <c r="D412" i="3"/>
  <c r="D411" i="3" s="1"/>
  <c r="H407" i="3"/>
  <c r="G407" i="3"/>
  <c r="F407" i="3"/>
  <c r="E407" i="3"/>
  <c r="D407" i="3"/>
  <c r="F403" i="3"/>
  <c r="H398" i="3"/>
  <c r="H397" i="3" s="1"/>
  <c r="G398" i="3"/>
  <c r="F398" i="3"/>
  <c r="E398" i="3"/>
  <c r="D398" i="3"/>
  <c r="H391" i="3"/>
  <c r="G391" i="3"/>
  <c r="F391" i="3"/>
  <c r="E391" i="3"/>
  <c r="D391" i="3"/>
  <c r="H388" i="3"/>
  <c r="G388" i="3"/>
  <c r="F388" i="3"/>
  <c r="E388" i="3"/>
  <c r="D388" i="3"/>
  <c r="H381" i="3"/>
  <c r="G381" i="3"/>
  <c r="F381" i="3"/>
  <c r="E381" i="3"/>
  <c r="D381" i="3"/>
  <c r="I367" i="3"/>
  <c r="H367" i="3"/>
  <c r="G367" i="3"/>
  <c r="F367" i="3"/>
  <c r="E367" i="3"/>
  <c r="D367" i="3"/>
  <c r="E364" i="3"/>
  <c r="F364" i="3" s="1"/>
  <c r="G364" i="3" s="1"/>
  <c r="H364" i="3" s="1"/>
  <c r="D233" i="3"/>
  <c r="D232" i="3"/>
  <c r="D221" i="3"/>
  <c r="D219" i="3" s="1"/>
  <c r="K163" i="3" s="1"/>
  <c r="L163" i="3" s="1"/>
  <c r="K181" i="3"/>
  <c r="L181" i="3" s="1"/>
  <c r="D200" i="3"/>
  <c r="D183" i="3"/>
  <c r="D120" i="3"/>
  <c r="D99" i="3"/>
  <c r="D92" i="3" s="1"/>
  <c r="D58" i="3"/>
  <c r="D52" i="3"/>
  <c r="E52" i="3" s="1"/>
  <c r="F52" i="3" s="1"/>
  <c r="G52" i="3" s="1"/>
  <c r="H52" i="3" s="1"/>
  <c r="I23" i="3"/>
  <c r="I22" i="3"/>
  <c r="I21" i="3"/>
  <c r="H19" i="3"/>
  <c r="G19" i="3"/>
  <c r="F19" i="3"/>
  <c r="E19" i="3"/>
  <c r="D243" i="3" l="1"/>
  <c r="D51" i="3"/>
  <c r="I20" i="3"/>
  <c r="E411" i="3"/>
  <c r="G411" i="3"/>
  <c r="D397" i="3"/>
  <c r="E396" i="3"/>
  <c r="E424" i="3" s="1"/>
  <c r="F396" i="3"/>
  <c r="F424" i="3" s="1"/>
  <c r="G396" i="3"/>
  <c r="G424" i="3" s="1"/>
  <c r="D19" i="3"/>
  <c r="D240" i="3"/>
  <c r="D69" i="3"/>
  <c r="E69" i="3" s="1"/>
  <c r="H396" i="3"/>
  <c r="D66" i="3"/>
  <c r="J207" i="3"/>
  <c r="I441" i="1"/>
  <c r="H441" i="1"/>
  <c r="G441" i="1"/>
  <c r="F441" i="1"/>
  <c r="E441" i="1"/>
  <c r="D441" i="1"/>
  <c r="I439" i="1"/>
  <c r="I433" i="1"/>
  <c r="H433" i="1"/>
  <c r="H428" i="1" s="1"/>
  <c r="G433" i="1"/>
  <c r="F433" i="1"/>
  <c r="E433" i="1"/>
  <c r="E428" i="1" s="1"/>
  <c r="D433" i="1"/>
  <c r="D428" i="1" s="1"/>
  <c r="G428" i="1"/>
  <c r="F428" i="1"/>
  <c r="I425" i="1"/>
  <c r="H425" i="1"/>
  <c r="G425" i="1"/>
  <c r="F425" i="1"/>
  <c r="E425" i="1"/>
  <c r="D425" i="1"/>
  <c r="F424" i="1"/>
  <c r="I421" i="1"/>
  <c r="H421" i="1"/>
  <c r="G421" i="1"/>
  <c r="F421" i="1"/>
  <c r="E421" i="1"/>
  <c r="D421" i="1"/>
  <c r="I412" i="1"/>
  <c r="H412" i="1"/>
  <c r="G412" i="1"/>
  <c r="G411" i="1" s="1"/>
  <c r="F412" i="1"/>
  <c r="F411" i="1" s="1"/>
  <c r="E412" i="1"/>
  <c r="D412" i="1"/>
  <c r="I411" i="1"/>
  <c r="H411" i="1"/>
  <c r="E411" i="1"/>
  <c r="D411" i="1"/>
  <c r="I407" i="1"/>
  <c r="H407" i="1"/>
  <c r="G407" i="1"/>
  <c r="F407" i="1"/>
  <c r="E407" i="1"/>
  <c r="D407" i="1"/>
  <c r="H403" i="1"/>
  <c r="H397" i="1" s="1"/>
  <c r="H396" i="1" s="1"/>
  <c r="G403" i="1"/>
  <c r="F403" i="1"/>
  <c r="E403" i="1"/>
  <c r="D403" i="1"/>
  <c r="H398" i="1"/>
  <c r="G398" i="1"/>
  <c r="F398" i="1"/>
  <c r="E398" i="1"/>
  <c r="D398" i="1"/>
  <c r="E397" i="1"/>
  <c r="E396" i="1" s="1"/>
  <c r="I391" i="1"/>
  <c r="H391" i="1"/>
  <c r="G391" i="1"/>
  <c r="F391" i="1"/>
  <c r="E391" i="1"/>
  <c r="D391" i="1"/>
  <c r="I388" i="1"/>
  <c r="H388" i="1"/>
  <c r="G388" i="1"/>
  <c r="F388" i="1"/>
  <c r="E388" i="1"/>
  <c r="D388" i="1"/>
  <c r="I381" i="1"/>
  <c r="H381" i="1"/>
  <c r="G381" i="1"/>
  <c r="F381" i="1"/>
  <c r="E381" i="1"/>
  <c r="D381" i="1"/>
  <c r="I367" i="1"/>
  <c r="H367" i="1"/>
  <c r="G367" i="1"/>
  <c r="F367" i="1"/>
  <c r="E367" i="1"/>
  <c r="D367" i="1"/>
  <c r="E364" i="1"/>
  <c r="F364" i="1" s="1"/>
  <c r="G364" i="1" s="1"/>
  <c r="H364" i="1" s="1"/>
  <c r="D347" i="1"/>
  <c r="F346" i="1"/>
  <c r="G346" i="1" s="1"/>
  <c r="H346" i="1" s="1"/>
  <c r="E346" i="1"/>
  <c r="H343" i="1"/>
  <c r="G343" i="1"/>
  <c r="F343" i="1"/>
  <c r="F342" i="1" s="1"/>
  <c r="E343" i="1"/>
  <c r="D343" i="1"/>
  <c r="H342" i="1"/>
  <c r="G342" i="1"/>
  <c r="E342" i="1"/>
  <c r="D342" i="1"/>
  <c r="H338" i="1"/>
  <c r="H337" i="1" s="1"/>
  <c r="G338" i="1"/>
  <c r="F338" i="1"/>
  <c r="E338" i="1"/>
  <c r="D338" i="1"/>
  <c r="D337" i="1" s="1"/>
  <c r="G337" i="1"/>
  <c r="F337" i="1"/>
  <c r="E337" i="1"/>
  <c r="H238" i="1"/>
  <c r="G238" i="1"/>
  <c r="F238" i="1"/>
  <c r="E238" i="1"/>
  <c r="E232" i="1" s="1"/>
  <c r="I234" i="1"/>
  <c r="I233" i="1" s="1"/>
  <c r="H233" i="1"/>
  <c r="G233" i="1"/>
  <c r="G232" i="1" s="1"/>
  <c r="G243" i="1" s="1"/>
  <c r="F233" i="1"/>
  <c r="F232" i="1" s="1"/>
  <c r="E233" i="1"/>
  <c r="D233" i="1"/>
  <c r="H232" i="1"/>
  <c r="D232" i="1"/>
  <c r="I222" i="1"/>
  <c r="I221" i="1" s="1"/>
  <c r="I219" i="1" s="1"/>
  <c r="H221" i="1"/>
  <c r="H160" i="1" s="1"/>
  <c r="G221" i="1"/>
  <c r="G219" i="1" s="1"/>
  <c r="F221" i="1"/>
  <c r="E221" i="1"/>
  <c r="D221" i="1"/>
  <c r="D160" i="1" s="1"/>
  <c r="H219" i="1"/>
  <c r="F219" i="1"/>
  <c r="F243" i="1" s="1"/>
  <c r="E219" i="1"/>
  <c r="D219" i="1"/>
  <c r="H212" i="1"/>
  <c r="G212" i="1"/>
  <c r="G208" i="1" s="1"/>
  <c r="G207" i="1" s="1"/>
  <c r="G424" i="1" s="1"/>
  <c r="F212" i="1"/>
  <c r="E212" i="1"/>
  <c r="D212" i="1"/>
  <c r="I211" i="1"/>
  <c r="D211" i="1"/>
  <c r="I210" i="1"/>
  <c r="H209" i="1"/>
  <c r="H208" i="1" s="1"/>
  <c r="H207" i="1" s="1"/>
  <c r="H424" i="1" s="1"/>
  <c r="G209" i="1"/>
  <c r="F209" i="1"/>
  <c r="E209" i="1"/>
  <c r="D209" i="1"/>
  <c r="F208" i="1"/>
  <c r="E208" i="1"/>
  <c r="E207" i="1" s="1"/>
  <c r="F207" i="1"/>
  <c r="I200" i="1"/>
  <c r="H200" i="1"/>
  <c r="H240" i="1" s="1"/>
  <c r="G200" i="1"/>
  <c r="F200" i="1"/>
  <c r="E200" i="1"/>
  <c r="D200" i="1"/>
  <c r="E199" i="1"/>
  <c r="D199" i="1"/>
  <c r="F197" i="1"/>
  <c r="D197" i="1"/>
  <c r="D195" i="1"/>
  <c r="D193" i="1"/>
  <c r="F191" i="1"/>
  <c r="G191" i="1" s="1"/>
  <c r="H191" i="1" s="1"/>
  <c r="E191" i="1"/>
  <c r="I191" i="1" s="1"/>
  <c r="E190" i="1"/>
  <c r="E188" i="1"/>
  <c r="D188" i="1"/>
  <c r="H183" i="1"/>
  <c r="G183" i="1"/>
  <c r="F183" i="1"/>
  <c r="E183" i="1"/>
  <c r="D183" i="1"/>
  <c r="H169" i="1"/>
  <c r="G169" i="1"/>
  <c r="F169" i="1"/>
  <c r="E169" i="1"/>
  <c r="D169" i="1"/>
  <c r="H163" i="1"/>
  <c r="G163" i="1"/>
  <c r="D163" i="1"/>
  <c r="G160" i="1"/>
  <c r="F160" i="1"/>
  <c r="F159" i="1" s="1"/>
  <c r="E160" i="1"/>
  <c r="E159" i="1" s="1"/>
  <c r="H159" i="1"/>
  <c r="G159" i="1"/>
  <c r="D159" i="1"/>
  <c r="H157" i="1"/>
  <c r="G157" i="1"/>
  <c r="F157" i="1"/>
  <c r="E157" i="1"/>
  <c r="D157" i="1"/>
  <c r="E126" i="1"/>
  <c r="E120" i="1"/>
  <c r="D120" i="1"/>
  <c r="G104" i="1"/>
  <c r="E104" i="1"/>
  <c r="F104" i="1" s="1"/>
  <c r="I101" i="1"/>
  <c r="E100" i="1"/>
  <c r="E99" i="1" s="1"/>
  <c r="D99" i="1"/>
  <c r="E92" i="1"/>
  <c r="D92" i="1"/>
  <c r="F74" i="1"/>
  <c r="E74" i="1"/>
  <c r="E73" i="1"/>
  <c r="D73" i="1"/>
  <c r="I72" i="1"/>
  <c r="G71" i="1"/>
  <c r="G197" i="1" s="1"/>
  <c r="F71" i="1"/>
  <c r="E71" i="1"/>
  <c r="E197" i="1" s="1"/>
  <c r="D70" i="1"/>
  <c r="E68" i="1"/>
  <c r="F68" i="1" s="1"/>
  <c r="G68" i="1" s="1"/>
  <c r="H68" i="1" s="1"/>
  <c r="D68" i="1"/>
  <c r="D66" i="1" s="1"/>
  <c r="E67" i="1"/>
  <c r="F67" i="1" s="1"/>
  <c r="I65" i="1"/>
  <c r="F64" i="1"/>
  <c r="G64" i="1" s="1"/>
  <c r="H64" i="1" s="1"/>
  <c r="E64" i="1"/>
  <c r="D64" i="1"/>
  <c r="D63" i="1"/>
  <c r="I60" i="1"/>
  <c r="I57" i="1"/>
  <c r="E56" i="1"/>
  <c r="E195" i="1" s="1"/>
  <c r="F53" i="1"/>
  <c r="F52" i="1" s="1"/>
  <c r="F51" i="1" s="1"/>
  <c r="E53" i="1"/>
  <c r="E347" i="1" s="1"/>
  <c r="E52" i="1"/>
  <c r="D52" i="1"/>
  <c r="D51" i="1" s="1"/>
  <c r="D49" i="1" s="1"/>
  <c r="E51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 s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 s="1"/>
  <c r="I19" i="1" s="1"/>
  <c r="H19" i="1"/>
  <c r="G19" i="1"/>
  <c r="F19" i="1"/>
  <c r="E19" i="1"/>
  <c r="D19" i="1"/>
  <c r="E51" i="3" l="1"/>
  <c r="D49" i="3"/>
  <c r="D34" i="3" s="1"/>
  <c r="F69" i="3"/>
  <c r="G69" i="3" s="1"/>
  <c r="H69" i="3" s="1"/>
  <c r="D396" i="3"/>
  <c r="E443" i="3"/>
  <c r="E441" i="3" s="1"/>
  <c r="E58" i="3"/>
  <c r="G67" i="1"/>
  <c r="F66" i="1"/>
  <c r="F73" i="1"/>
  <c r="F199" i="1"/>
  <c r="G74" i="1"/>
  <c r="E163" i="1"/>
  <c r="F190" i="1"/>
  <c r="G190" i="1" s="1"/>
  <c r="H190" i="1" s="1"/>
  <c r="I190" i="1"/>
  <c r="F56" i="1"/>
  <c r="I64" i="1"/>
  <c r="I68" i="1"/>
  <c r="F163" i="1"/>
  <c r="D208" i="1"/>
  <c r="D207" i="1" s="1"/>
  <c r="D424" i="1" s="1"/>
  <c r="I209" i="1"/>
  <c r="G240" i="1"/>
  <c r="D397" i="1"/>
  <c r="I403" i="1"/>
  <c r="E49" i="1"/>
  <c r="H71" i="1"/>
  <c r="H197" i="1" s="1"/>
  <c r="I197" i="1" s="1"/>
  <c r="F347" i="1"/>
  <c r="G53" i="1"/>
  <c r="E63" i="1"/>
  <c r="D58" i="1"/>
  <c r="D196" i="1" s="1"/>
  <c r="H104" i="1"/>
  <c r="I104" i="1" s="1"/>
  <c r="E193" i="1"/>
  <c r="F126" i="1"/>
  <c r="F188" i="1"/>
  <c r="E424" i="1"/>
  <c r="E240" i="1"/>
  <c r="E243" i="1"/>
  <c r="I232" i="1"/>
  <c r="I243" i="1" s="1"/>
  <c r="D69" i="1"/>
  <c r="E70" i="1"/>
  <c r="I169" i="1"/>
  <c r="I163" i="1" s="1"/>
  <c r="E66" i="1"/>
  <c r="I212" i="1"/>
  <c r="I238" i="1"/>
  <c r="F240" i="1"/>
  <c r="D243" i="1"/>
  <c r="G397" i="1"/>
  <c r="G396" i="1" s="1"/>
  <c r="I428" i="1"/>
  <c r="H243" i="1"/>
  <c r="F397" i="1"/>
  <c r="F396" i="1" s="1"/>
  <c r="F100" i="1"/>
  <c r="I398" i="1"/>
  <c r="E34" i="3" l="1"/>
  <c r="E77" i="3" s="1"/>
  <c r="E105" i="3" s="1"/>
  <c r="E151" i="3" s="1"/>
  <c r="F51" i="3"/>
  <c r="E49" i="3"/>
  <c r="L34" i="3"/>
  <c r="D77" i="3"/>
  <c r="D105" i="3" s="1"/>
  <c r="D239" i="3"/>
  <c r="D247" i="3" s="1"/>
  <c r="D249" i="3"/>
  <c r="F58" i="3"/>
  <c r="G126" i="1"/>
  <c r="F193" i="1"/>
  <c r="F120" i="1"/>
  <c r="G347" i="1"/>
  <c r="G188" i="1"/>
  <c r="H53" i="1"/>
  <c r="G52" i="1"/>
  <c r="G51" i="1" s="1"/>
  <c r="G49" i="1" s="1"/>
  <c r="D396" i="1"/>
  <c r="I396" i="1" s="1"/>
  <c r="I397" i="1"/>
  <c r="H74" i="1"/>
  <c r="G73" i="1"/>
  <c r="D194" i="1"/>
  <c r="D34" i="1"/>
  <c r="F99" i="1"/>
  <c r="F92" i="1" s="1"/>
  <c r="G100" i="1"/>
  <c r="F63" i="1"/>
  <c r="E58" i="1"/>
  <c r="E196" i="1" s="1"/>
  <c r="E194" i="1" s="1"/>
  <c r="E192" i="1" s="1"/>
  <c r="E181" i="1" s="1"/>
  <c r="E34" i="1"/>
  <c r="I208" i="1"/>
  <c r="I207" i="1" s="1"/>
  <c r="F195" i="1"/>
  <c r="G56" i="1"/>
  <c r="F49" i="1"/>
  <c r="H67" i="1"/>
  <c r="H66" i="1" s="1"/>
  <c r="G66" i="1"/>
  <c r="F70" i="1"/>
  <c r="E69" i="1"/>
  <c r="I71" i="1"/>
  <c r="I53" i="1"/>
  <c r="I52" i="1" s="1"/>
  <c r="I51" i="1" s="1"/>
  <c r="I424" i="1"/>
  <c r="D240" i="1"/>
  <c r="E111" i="3" l="1"/>
  <c r="G51" i="3"/>
  <c r="F49" i="3"/>
  <c r="F34" i="3" s="1"/>
  <c r="G58" i="3"/>
  <c r="D135" i="3"/>
  <c r="D141" i="3" s="1"/>
  <c r="D111" i="3"/>
  <c r="E239" i="1"/>
  <c r="E247" i="1" s="1"/>
  <c r="I195" i="1"/>
  <c r="H100" i="1"/>
  <c r="H99" i="1" s="1"/>
  <c r="H92" i="1" s="1"/>
  <c r="G99" i="1"/>
  <c r="G92" i="1" s="1"/>
  <c r="G70" i="1"/>
  <c r="F69" i="1"/>
  <c r="H56" i="1"/>
  <c r="H195" i="1" s="1"/>
  <c r="G195" i="1"/>
  <c r="I56" i="1"/>
  <c r="J207" i="1"/>
  <c r="I240" i="1"/>
  <c r="D192" i="1"/>
  <c r="G199" i="1"/>
  <c r="H347" i="1"/>
  <c r="H188" i="1"/>
  <c r="I188" i="1" s="1"/>
  <c r="H52" i="1"/>
  <c r="H51" i="1" s="1"/>
  <c r="H49" i="1" s="1"/>
  <c r="I67" i="1"/>
  <c r="I66" i="1" s="1"/>
  <c r="E463" i="1"/>
  <c r="E77" i="1"/>
  <c r="G193" i="1"/>
  <c r="H126" i="1"/>
  <c r="G120" i="1"/>
  <c r="I49" i="1"/>
  <c r="G63" i="1"/>
  <c r="F58" i="1"/>
  <c r="F196" i="1" s="1"/>
  <c r="F194" i="1" s="1"/>
  <c r="D463" i="1"/>
  <c r="D77" i="1"/>
  <c r="H73" i="1"/>
  <c r="I74" i="1"/>
  <c r="I73" i="1" s="1"/>
  <c r="I126" i="1"/>
  <c r="I120" i="1" s="1"/>
  <c r="H51" i="3" l="1"/>
  <c r="H49" i="3" s="1"/>
  <c r="G49" i="3"/>
  <c r="G34" i="3" s="1"/>
  <c r="D151" i="3"/>
  <c r="F77" i="3"/>
  <c r="F105" i="3" s="1"/>
  <c r="H58" i="3"/>
  <c r="F192" i="1"/>
  <c r="F181" i="1" s="1"/>
  <c r="H199" i="1"/>
  <c r="G58" i="1"/>
  <c r="H63" i="1"/>
  <c r="H58" i="1" s="1"/>
  <c r="H196" i="1" s="1"/>
  <c r="H120" i="1"/>
  <c r="H193" i="1"/>
  <c r="I100" i="1"/>
  <c r="I99" i="1" s="1"/>
  <c r="I92" i="1" s="1"/>
  <c r="D181" i="1"/>
  <c r="E83" i="1"/>
  <c r="E105" i="1"/>
  <c r="H194" i="1"/>
  <c r="G69" i="1"/>
  <c r="H70" i="1"/>
  <c r="H69" i="1" s="1"/>
  <c r="I70" i="1"/>
  <c r="I69" i="1" s="1"/>
  <c r="D83" i="1"/>
  <c r="D105" i="1"/>
  <c r="F34" i="1"/>
  <c r="I193" i="1"/>
  <c r="I199" i="1"/>
  <c r="F135" i="3" l="1"/>
  <c r="F141" i="3" s="1"/>
  <c r="F151" i="3" s="1"/>
  <c r="F111" i="3"/>
  <c r="G77" i="3"/>
  <c r="G105" i="3" s="1"/>
  <c r="H34" i="3"/>
  <c r="D249" i="1"/>
  <c r="E248" i="1" s="1"/>
  <c r="E249" i="1" s="1"/>
  <c r="F248" i="1" s="1"/>
  <c r="D239" i="1"/>
  <c r="D247" i="1" s="1"/>
  <c r="F463" i="1"/>
  <c r="F77" i="1"/>
  <c r="E135" i="1"/>
  <c r="E141" i="1" s="1"/>
  <c r="E151" i="1" s="1"/>
  <c r="E379" i="1" s="1"/>
  <c r="E373" i="1" s="1"/>
  <c r="E372" i="1" s="1"/>
  <c r="E156" i="1"/>
  <c r="E161" i="1" s="1"/>
  <c r="E111" i="1"/>
  <c r="F249" i="1"/>
  <c r="G248" i="1" s="1"/>
  <c r="F239" i="1"/>
  <c r="F247" i="1" s="1"/>
  <c r="H34" i="1"/>
  <c r="H192" i="1"/>
  <c r="H181" i="1" s="1"/>
  <c r="G196" i="1"/>
  <c r="G34" i="1"/>
  <c r="D111" i="1"/>
  <c r="D156" i="1"/>
  <c r="D161" i="1" s="1"/>
  <c r="D135" i="1"/>
  <c r="D141" i="1" s="1"/>
  <c r="I63" i="1"/>
  <c r="I58" i="1" s="1"/>
  <c r="I34" i="1" s="1"/>
  <c r="I77" i="1" s="1"/>
  <c r="I105" i="1" s="1"/>
  <c r="I135" i="1" s="1"/>
  <c r="G135" i="3" l="1"/>
  <c r="G141" i="3" s="1"/>
  <c r="G151" i="3" s="1"/>
  <c r="G111" i="3"/>
  <c r="F373" i="3"/>
  <c r="D373" i="3"/>
  <c r="H77" i="3"/>
  <c r="H105" i="3" s="1"/>
  <c r="G463" i="1"/>
  <c r="G77" i="1"/>
  <c r="D151" i="1"/>
  <c r="G194" i="1"/>
  <c r="I196" i="1"/>
  <c r="H463" i="1"/>
  <c r="H77" i="1"/>
  <c r="F83" i="1"/>
  <c r="F105" i="1"/>
  <c r="H239" i="1"/>
  <c r="H247" i="1" s="1"/>
  <c r="E464" i="1"/>
  <c r="E371" i="1"/>
  <c r="E370" i="1" s="1"/>
  <c r="H135" i="3" l="1"/>
  <c r="H141" i="3" s="1"/>
  <c r="H151" i="3" s="1"/>
  <c r="H111" i="3"/>
  <c r="G373" i="3"/>
  <c r="D372" i="3"/>
  <c r="D424" i="3" s="1"/>
  <c r="D443" i="3" s="1"/>
  <c r="D441" i="3" s="1"/>
  <c r="D379" i="1"/>
  <c r="F111" i="1"/>
  <c r="F135" i="1"/>
  <c r="F141" i="1" s="1"/>
  <c r="F156" i="1"/>
  <c r="F161" i="1" s="1"/>
  <c r="G83" i="1"/>
  <c r="G105" i="1"/>
  <c r="I83" i="1"/>
  <c r="I194" i="1"/>
  <c r="G192" i="1"/>
  <c r="H83" i="1"/>
  <c r="H105" i="1"/>
  <c r="G371" i="3" l="1"/>
  <c r="G370" i="3" s="1"/>
  <c r="G443" i="3"/>
  <c r="G441" i="3" s="1"/>
  <c r="F371" i="3"/>
  <c r="F370" i="3" s="1"/>
  <c r="F443" i="3"/>
  <c r="F441" i="3" s="1"/>
  <c r="D371" i="3"/>
  <c r="D370" i="3" s="1"/>
  <c r="E373" i="3"/>
  <c r="H111" i="1"/>
  <c r="H135" i="1"/>
  <c r="H141" i="1" s="1"/>
  <c r="H151" i="1" s="1"/>
  <c r="H379" i="1" s="1"/>
  <c r="H373" i="1" s="1"/>
  <c r="H372" i="1" s="1"/>
  <c r="H156" i="1"/>
  <c r="H161" i="1" s="1"/>
  <c r="F151" i="1"/>
  <c r="G156" i="1"/>
  <c r="G161" i="1" s="1"/>
  <c r="G135" i="1"/>
  <c r="G141" i="1" s="1"/>
  <c r="G151" i="1" s="1"/>
  <c r="G379" i="1" s="1"/>
  <c r="G373" i="1" s="1"/>
  <c r="G372" i="1" s="1"/>
  <c r="G111" i="1"/>
  <c r="I111" i="1" s="1"/>
  <c r="G181" i="1"/>
  <c r="I192" i="1"/>
  <c r="I181" i="1" s="1"/>
  <c r="I239" i="1" s="1"/>
  <c r="D373" i="1"/>
  <c r="G239" i="1" l="1"/>
  <c r="G247" i="1" s="1"/>
  <c r="G249" i="1"/>
  <c r="H248" i="1" s="1"/>
  <c r="H249" i="1" s="1"/>
  <c r="H464" i="1"/>
  <c r="H371" i="1"/>
  <c r="H370" i="1" s="1"/>
  <c r="F379" i="1"/>
  <c r="I151" i="1"/>
  <c r="G371" i="1"/>
  <c r="G370" i="1" s="1"/>
  <c r="G464" i="1"/>
  <c r="D372" i="1"/>
  <c r="I141" i="1"/>
  <c r="D464" i="1" l="1"/>
  <c r="D371" i="1"/>
  <c r="F373" i="1"/>
  <c r="I379" i="1"/>
  <c r="H373" i="3" l="1"/>
  <c r="F372" i="1"/>
  <c r="I373" i="1"/>
  <c r="D370" i="1"/>
  <c r="H372" i="3" l="1"/>
  <c r="H424" i="3" s="1"/>
  <c r="H443" i="3" s="1"/>
  <c r="H441" i="3" s="1"/>
  <c r="F371" i="1"/>
  <c r="F464" i="1"/>
  <c r="I372" i="1"/>
  <c r="F370" i="1" l="1"/>
  <c r="I370" i="1" s="1"/>
  <c r="I371" i="1"/>
  <c r="H371" i="3" l="1"/>
  <c r="H370" i="3" s="1"/>
</calcChain>
</file>

<file path=xl/comments1.xml><?xml version="1.0" encoding="utf-8"?>
<comments xmlns="http://schemas.openxmlformats.org/spreadsheetml/2006/main">
  <authors>
    <author>Ольга А. Милованова</author>
  </authors>
  <commentList>
    <comment ref="D72" authorId="0">
      <text>
        <r>
          <rPr>
            <b/>
            <sz val="9"/>
            <color indexed="81"/>
            <rFont val="Tahoma"/>
            <family val="2"/>
            <charset val="204"/>
          </rPr>
          <t>Ольга А. Милованова:</t>
        </r>
        <r>
          <rPr>
            <sz val="9"/>
            <color indexed="81"/>
            <rFont val="Tahoma"/>
            <family val="2"/>
            <charset val="204"/>
          </rPr>
          <t xml:space="preserve">
за минусом процентов</t>
        </r>
      </text>
    </comment>
    <comment ref="E72" authorId="0">
      <text>
        <r>
          <rPr>
            <b/>
            <sz val="9"/>
            <color indexed="81"/>
            <rFont val="Tahoma"/>
            <family val="2"/>
            <charset val="204"/>
          </rPr>
          <t>Ольга А. Милованова:</t>
        </r>
        <r>
          <rPr>
            <sz val="9"/>
            <color indexed="81"/>
            <rFont val="Tahoma"/>
            <family val="2"/>
            <charset val="204"/>
          </rPr>
          <t xml:space="preserve">
за минусом процентов</t>
        </r>
      </text>
    </comment>
  </commentList>
</comments>
</file>

<file path=xl/comments2.xml><?xml version="1.0" encoding="utf-8"?>
<comments xmlns="http://schemas.openxmlformats.org/spreadsheetml/2006/main">
  <authors>
    <author>Ольга А. Милованова</author>
  </authors>
  <commentList>
    <comment ref="D75" authorId="0">
      <text>
        <r>
          <rPr>
            <b/>
            <sz val="9"/>
            <color indexed="81"/>
            <rFont val="Tahoma"/>
            <family val="2"/>
            <charset val="204"/>
          </rPr>
          <t>Ольга А. Милованова:</t>
        </r>
        <r>
          <rPr>
            <sz val="9"/>
            <color indexed="81"/>
            <rFont val="Tahoma"/>
            <family val="2"/>
            <charset val="204"/>
          </rPr>
          <t xml:space="preserve">
за минусом процентов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Ольга А. Милованова:</t>
        </r>
        <r>
          <rPr>
            <sz val="9"/>
            <color indexed="81"/>
            <rFont val="Tahoma"/>
            <family val="2"/>
            <charset val="204"/>
          </rPr>
          <t xml:space="preserve">
за минусом процентов</t>
        </r>
      </text>
    </comment>
  </commentList>
</comments>
</file>

<file path=xl/sharedStrings.xml><?xml version="1.0" encoding="utf-8"?>
<sst xmlns="http://schemas.openxmlformats.org/spreadsheetml/2006/main" count="5449" uniqueCount="761">
  <si>
    <t>Приложение № 1</t>
  </si>
  <si>
    <t>к приказу Минэнерго России</t>
  </si>
  <si>
    <t>от 13.04.2017 г. № 310</t>
  </si>
  <si>
    <t>Форма № ___ Финансовый план субъекта электроэнергетики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</si>
  <si>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"ОЭСК"</t>
    </r>
  </si>
  <si>
    <t>полное наименование субъекта электроэнергетики</t>
  </si>
  <si>
    <r>
      <t>Субъект Российской Федерации:</t>
    </r>
    <r>
      <rPr>
        <u/>
        <sz val="11"/>
        <rFont val="Times New Roman"/>
        <family val="1"/>
        <charset val="204"/>
      </rPr>
      <t xml:space="preserve"> Кемеровская область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</si>
  <si>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2019 год</t>
    </r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</si>
  <si>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</si>
  <si>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</si>
  <si>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</si>
  <si>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</si>
  <si>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</si>
  <si>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</si>
  <si>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</si>
  <si>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</si>
  <si>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</si>
  <si>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</si>
  <si>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</si>
  <si>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</si>
  <si>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</si>
  <si>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</si>
  <si>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</si>
  <si>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</si>
  <si>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</si>
  <si>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</si>
  <si>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</si>
  <si>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</si>
  <si>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</si>
  <si>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</si>
  <si>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</si>
  <si>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</si>
  <si>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</si>
  <si>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</si>
  <si>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</si>
  <si>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</si>
  <si>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</si>
  <si>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</si>
  <si>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</si>
  <si>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</si>
  <si>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</si>
  <si>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</si>
  <si>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</si>
  <si>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</si>
  <si>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</si>
  <si>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</si>
  <si>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</si>
  <si>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ИПЦ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</si>
  <si>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</si>
  <si>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</si>
  <si>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</si>
  <si>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</si>
  <si>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</si>
  <si>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</si>
  <si>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</si>
  <si>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</si>
  <si>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</si>
  <si>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</si>
  <si>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</si>
  <si>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</si>
  <si>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</si>
  <si>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</si>
  <si>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</si>
  <si>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</si>
  <si>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</si>
  <si>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</si>
  <si>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</si>
  <si>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</si>
  <si>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</si>
  <si>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</si>
  <si>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</si>
  <si>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</si>
  <si>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</si>
  <si>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</si>
  <si>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</si>
  <si>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</si>
  <si>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</si>
  <si>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</si>
  <si>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</si>
  <si>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</si>
  <si>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</si>
  <si>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</si>
  <si>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</si>
  <si>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мрск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</si>
  <si>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</si>
  <si>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</si>
  <si>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</si>
  <si>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</si>
  <si>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</si>
  <si>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</si>
  <si>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</si>
  <si>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</si>
  <si>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</si>
  <si>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</si>
  <si>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</si>
  <si>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</si>
  <si>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</si>
  <si>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</si>
  <si>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</si>
  <si>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</si>
  <si>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</si>
  <si>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</si>
  <si>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</si>
  <si>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</si>
  <si>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</si>
  <si>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</si>
  <si>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</si>
  <si>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</si>
  <si>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</si>
  <si>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</si>
  <si>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</si>
  <si>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</si>
  <si>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</si>
  <si>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</si>
  <si>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</si>
  <si>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</si>
  <si>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</si>
  <si>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</si>
  <si>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</si>
  <si>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</si>
  <si>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</si>
  <si>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</si>
  <si>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</si>
  <si>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</si>
  <si>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</si>
  <si>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</si>
  <si>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</si>
  <si>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</si>
  <si>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</si>
  <si>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</si>
  <si>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</si>
  <si>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</si>
  <si>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</si>
  <si>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</si>
  <si>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</si>
  <si>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</si>
  <si>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</si>
  <si>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</si>
  <si>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</si>
  <si>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</si>
  <si>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</si>
  <si>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</si>
  <si>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</si>
  <si>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</si>
  <si>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</si>
  <si>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</si>
  <si>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</si>
  <si>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</si>
  <si>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</si>
  <si>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</si>
  <si>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</si>
  <si>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</si>
  <si>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</si>
  <si>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</si>
  <si>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</si>
  <si>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</si>
  <si>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</si>
  <si>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</si>
  <si>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</si>
  <si>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</si>
  <si>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</si>
  <si>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</si>
  <si>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</si>
  <si>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</si>
  <si>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</si>
  <si>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</si>
  <si>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</si>
  <si>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</si>
  <si>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</si>
  <si>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</si>
  <si>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</si>
  <si>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</si>
  <si>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</si>
  <si>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</si>
  <si>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</si>
  <si>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</si>
  <si>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</si>
  <si>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</si>
  <si>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</si>
  <si>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</si>
  <si>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</si>
  <si>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</si>
  <si>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</si>
  <si>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</si>
  <si>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</si>
  <si>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</si>
  <si>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</si>
  <si>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</si>
  <si>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</si>
  <si>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</si>
  <si>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</si>
  <si>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</si>
  <si>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</si>
  <si>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</si>
  <si>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</si>
  <si>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</si>
  <si>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</si>
  <si>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</si>
  <si>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</si>
  <si>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</si>
  <si>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</si>
  <si>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</si>
  <si>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</si>
  <si>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</si>
  <si>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</si>
  <si>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</si>
  <si>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</si>
  <si>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</si>
  <si>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</si>
  <si>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</si>
  <si>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</si>
  <si>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</si>
  <si>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</si>
  <si>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</si>
  <si>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</si>
  <si>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</si>
  <si>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</si>
  <si>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</si>
  <si>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</si>
  <si>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</si>
  <si>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</si>
  <si>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</si>
  <si>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</si>
  <si>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</si>
  <si>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</si>
  <si>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</si>
  <si>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</si>
  <si>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</si>
  <si>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</si>
  <si>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</si>
  <si>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</si>
  <si>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</si>
  <si>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</si>
  <si>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</si>
  <si>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</si>
  <si>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</si>
  <si>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</si>
  <si>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</si>
  <si>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</si>
  <si>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</si>
  <si>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</si>
  <si>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</si>
  <si>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</si>
  <si>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</si>
  <si>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</si>
  <si>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</si>
  <si>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</si>
  <si>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</si>
  <si>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</si>
  <si>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</si>
  <si>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</si>
  <si>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</si>
  <si>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</si>
  <si>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</si>
  <si>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</si>
  <si>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</si>
  <si>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</si>
  <si>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</si>
  <si>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</si>
  <si>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</si>
  <si>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</si>
  <si>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</si>
  <si>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</si>
  <si>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</si>
  <si>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</si>
  <si>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</si>
  <si>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</si>
  <si>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</si>
  <si>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</si>
  <si>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</si>
  <si>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</si>
  <si>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</si>
  <si>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</si>
  <si>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</si>
  <si>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</si>
  <si>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</si>
  <si>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</si>
  <si>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</si>
  <si>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</si>
  <si>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</si>
  <si>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</si>
  <si>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</si>
  <si>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</si>
  <si>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</si>
  <si>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</si>
  <si>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</si>
  <si>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</si>
  <si>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НДС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</si>
  <si>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</si>
  <si>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</si>
  <si>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</si>
  <si>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</si>
  <si>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</si>
  <si>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</si>
  <si>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</si>
  <si>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</si>
  <si>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</si>
  <si>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</si>
  <si>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</si>
  <si>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</si>
  <si>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</si>
  <si>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</si>
  <si>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</si>
  <si>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</si>
  <si>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</si>
  <si>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</si>
  <si>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</si>
  <si>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</si>
  <si>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</si>
  <si>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</si>
  <si>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</si>
  <si>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</si>
  <si>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</si>
  <si>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</si>
  <si>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</si>
  <si>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</si>
  <si>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</si>
  <si>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</si>
  <si>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</si>
  <si>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</si>
  <si>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</si>
  <si>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</si>
  <si>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</si>
  <si>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</si>
  <si>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</si>
  <si>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</si>
  <si>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</si>
  <si>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</si>
  <si>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</si>
  <si>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</si>
  <si>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</si>
  <si>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</si>
  <si>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</si>
  <si>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</si>
  <si>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</si>
  <si>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</si>
  <si>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</si>
  <si>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</si>
  <si>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</si>
  <si>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</si>
  <si>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</si>
  <si>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</si>
  <si>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</si>
  <si>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</si>
  <si>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</si>
  <si>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</si>
  <si>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</si>
  <si>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</si>
  <si>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</si>
  <si>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</si>
  <si>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</si>
  <si>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</si>
  <si>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</si>
  <si>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</si>
  <si>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</si>
  <si>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</si>
  <si>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</si>
  <si>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</si>
  <si>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</si>
  <si>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</si>
  <si>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</si>
  <si>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</si>
  <si>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</si>
  <si>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</si>
  <si>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</si>
  <si>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</si>
  <si>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</si>
  <si>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</si>
  <si>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</si>
  <si>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</si>
  <si>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</si>
  <si>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</si>
  <si>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</si>
  <si>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</si>
  <si>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</si>
  <si>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</si>
  <si>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</si>
  <si>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</si>
  <si>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</si>
  <si>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</si>
  <si>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</si>
  <si>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</si>
  <si>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</si>
  <si>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</si>
  <si>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</si>
  <si>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</si>
  <si>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</si>
  <si>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</si>
  <si>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</si>
  <si>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</si>
  <si>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</si>
  <si>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</si>
  <si>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</si>
  <si>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</si>
  <si>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</si>
  <si>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</si>
  <si>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</si>
  <si>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</si>
  <si>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</si>
  <si>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</si>
  <si>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</si>
  <si>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</si>
  <si>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</si>
  <si>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</si>
  <si>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</si>
  <si>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</si>
  <si>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</si>
  <si>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</si>
  <si>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</si>
  <si>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</si>
  <si>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</si>
  <si>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</si>
  <si>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</si>
  <si>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</si>
  <si>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</si>
  <si>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</si>
  <si>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</si>
  <si>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</si>
  <si>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</si>
  <si>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</si>
  <si>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</si>
  <si>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</si>
  <si>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</si>
  <si>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</si>
  <si>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</si>
  <si>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</si>
  <si>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</si>
  <si>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</si>
  <si>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</si>
  <si>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</si>
  <si>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</si>
  <si>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</si>
  <si>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</si>
  <si>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</si>
  <si>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</si>
  <si>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</si>
  <si>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</si>
  <si>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</si>
  <si>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</si>
  <si>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</si>
  <si>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</si>
  <si>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</si>
  <si>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</si>
  <si>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</si>
  <si>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</si>
  <si>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</si>
  <si>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</si>
  <si>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</si>
  <si>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</si>
  <si>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</si>
  <si>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</si>
  <si>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</si>
  <si>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</si>
  <si>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</si>
  <si>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</si>
  <si>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</si>
  <si>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</si>
  <si>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</si>
  <si>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</si>
  <si>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</si>
  <si>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</si>
  <si>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</si>
  <si>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</si>
  <si>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</si>
  <si>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</si>
  <si>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</si>
  <si>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</si>
  <si>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</si>
  <si>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</si>
  <si>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</si>
  <si>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</si>
  <si>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</si>
  <si>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</si>
  <si>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</si>
  <si>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</si>
  <si>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</si>
  <si>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</si>
  <si>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</si>
  <si>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</si>
  <si>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</si>
  <si>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</si>
  <si>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</si>
  <si>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</si>
  <si>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</si>
  <si>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</si>
  <si>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</si>
  <si>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</si>
  <si>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</si>
  <si>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</si>
  <si>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</si>
  <si>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</si>
  <si>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</si>
  <si>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</si>
  <si>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</si>
  <si>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</si>
  <si>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</si>
  <si>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</si>
  <si>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</si>
  <si>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</si>
  <si>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</si>
  <si>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</si>
  <si>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</si>
  <si>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</si>
  <si>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</si>
  <si>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</si>
  <si>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</si>
  <si>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</si>
  <si>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</si>
  <si>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</si>
  <si>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</si>
  <si>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</si>
  <si>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</si>
  <si>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</si>
  <si>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</si>
  <si>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</si>
  <si>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</si>
  <si>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</si>
  <si>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</si>
  <si>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</si>
  <si>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</si>
  <si>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</si>
  <si>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</si>
  <si>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</si>
  <si>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</si>
  <si>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</si>
  <si>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</si>
  <si>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</si>
  <si>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</si>
  <si>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</si>
  <si>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</si>
  <si>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</si>
  <si>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</si>
  <si>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</si>
  <si>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</si>
  <si>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</si>
  <si>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</si>
  <si>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</si>
  <si>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</si>
  <si>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</si>
  <si>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</si>
  <si>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</si>
  <si>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</si>
  <si>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</si>
  <si>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</si>
  <si>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</si>
  <si>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</si>
  <si>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</si>
  <si>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</si>
  <si>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</si>
  <si>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</si>
  <si>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</si>
  <si>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</si>
  <si>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</si>
  <si>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</si>
  <si>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</si>
  <si>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</si>
  <si>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</si>
  <si>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</si>
  <si>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</si>
  <si>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</si>
  <si>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</si>
  <si>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</si>
  <si>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</si>
  <si>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</si>
  <si>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</si>
  <si>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</si>
  <si>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</si>
  <si>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</si>
  <si>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</si>
  <si>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</si>
  <si>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</si>
  <si>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</si>
  <si>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</si>
  <si>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</si>
  <si>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</si>
  <si>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</si>
  <si>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</si>
  <si>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</si>
  <si>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</si>
  <si>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</si>
  <si>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</si>
  <si>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</si>
  <si>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</si>
  <si>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</si>
  <si>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</si>
  <si>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</si>
  <si>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</si>
  <si>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</si>
  <si>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</si>
  <si>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</si>
  <si>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</si>
  <si>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</si>
  <si>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</si>
  <si>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</si>
  <si>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</si>
  <si>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</si>
  <si>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</si>
  <si>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</si>
  <si>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</si>
  <si>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</si>
  <si>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</si>
  <si>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</si>
  <si>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</si>
  <si>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</si>
  <si>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</si>
  <si>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</si>
  <si>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</si>
  <si>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</si>
  <si>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</si>
  <si>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</si>
  <si>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</si>
  <si>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</si>
  <si>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</si>
  <si>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</si>
  <si>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</si>
  <si>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</si>
  <si>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</si>
  <si>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</si>
  <si>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</si>
  <si>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</si>
  <si>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</si>
  <si>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</si>
  <si>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</si>
  <si>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</si>
  <si>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</si>
  <si>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</si>
  <si>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</si>
  <si>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</si>
  <si>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</si>
  <si>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</si>
  <si>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</si>
  <si>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</si>
  <si>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</si>
  <si>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</si>
  <si>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</si>
  <si>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</si>
  <si>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</si>
  <si>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</si>
  <si>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</si>
  <si>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</si>
  <si>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</si>
  <si>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</si>
  <si>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</si>
  <si>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</si>
  <si>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</si>
  <si>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</si>
  <si>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</si>
  <si>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</si>
  <si>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</si>
  <si>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</si>
  <si>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</si>
  <si>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</si>
  <si>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</si>
  <si>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</si>
  <si>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</si>
  <si>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</si>
  <si>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</si>
  <si>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</si>
  <si>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</si>
  <si>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</si>
  <si>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</si>
  <si>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</si>
  <si>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</si>
  <si>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</si>
  <si>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</si>
  <si>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</si>
  <si>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</si>
  <si>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</si>
  <si>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</si>
  <si>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</si>
  <si>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</si>
  <si>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</si>
  <si>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</si>
  <si>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</si>
  <si>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</si>
  <si>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</si>
  <si>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</si>
  <si>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</si>
  <si>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</si>
  <si>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</si>
  <si>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</si>
  <si>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</si>
  <si>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</si>
  <si>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</si>
  <si>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</si>
  <si>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</si>
  <si>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</si>
  <si>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</si>
  <si>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</si>
  <si>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</si>
  <si>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</si>
  <si>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</si>
  <si>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</si>
  <si>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</si>
  <si>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Генеральный директор</t>
  </si>
  <si>
    <t>А.А. Фомичев</t>
  </si>
  <si>
    <t>Исполнитель</t>
  </si>
  <si>
    <t>Начальник ФЭО ООО "ОЭСК"  Л.А. Сбытова</t>
  </si>
  <si>
    <t>прочие внереализационные</t>
  </si>
  <si>
    <t>11.8.2</t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</si>
  <si>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2020 год</t>
    </r>
  </si>
  <si>
    <t>Приложение № 9</t>
  </si>
  <si>
    <t>к приказу Минэнерго России
от 25 апреля 2018 г. № 320</t>
  </si>
  <si>
    <t>Форма № 9 Отчет об исполнении финансового плана субъекта электроэнергетики</t>
  </si>
  <si>
    <r>
      <t xml:space="preserve">Инвестиционная программа </t>
    </r>
    <r>
      <rPr>
        <u/>
        <sz val="11"/>
        <color indexed="8"/>
        <rFont val="Times New Roman"/>
        <family val="1"/>
        <charset val="204"/>
      </rPr>
      <t>Общество с ограниченной ответственностью "ОЭСК"</t>
    </r>
  </si>
  <si>
    <r>
      <t>Субъект Российской Федерации:</t>
    </r>
    <r>
      <rPr>
        <u/>
        <sz val="11"/>
        <color indexed="8"/>
        <rFont val="Times New Roman"/>
        <family val="1"/>
        <charset val="204"/>
      </rPr>
      <t xml:space="preserve"> Кемеровская область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</si>
  <si>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2021 год</t>
    </r>
  </si>
  <si>
    <t>Утвержденные плановые значения показателей приведены в соответствии с Постановлением РЭК № от Постановлением Региональной Энергетической Комиссии Кемеровской Области от 30.10.2020 №299</t>
  </si>
  <si>
    <t xml:space="preserve">    реквизиты решения органа исполнительной власти, утвердившего инвестиционную программу</t>
  </si>
  <si>
    <t>Отклонение от плановых значений 2020 года</t>
  </si>
  <si>
    <t>Причины отклонений</t>
  </si>
  <si>
    <t>Факт</t>
  </si>
  <si>
    <t xml:space="preserve">План </t>
  </si>
  <si>
    <t xml:space="preserve">Факт
</t>
  </si>
  <si>
    <t>в ед.измерений</t>
  </si>
  <si>
    <t>в процентах</t>
  </si>
  <si>
    <t>4</t>
  </si>
  <si>
    <t>7</t>
  </si>
  <si>
    <t>убирать деление на о</t>
  </si>
  <si>
    <t>п.3+налог на имущ</t>
  </si>
  <si>
    <t>потери</t>
  </si>
  <si>
    <t>материалы</t>
  </si>
  <si>
    <t>план скорр в соотв с изм тарифа с 01.07.20</t>
  </si>
  <si>
    <t>отч 30,4%</t>
  </si>
  <si>
    <t>имущ</t>
  </si>
  <si>
    <t>трансп, земельный</t>
  </si>
  <si>
    <t>26сч</t>
  </si>
  <si>
    <t>страхование</t>
  </si>
  <si>
    <t xml:space="preserve">аренда+лиз платежи из 91.2 </t>
  </si>
  <si>
    <t>ремонт</t>
  </si>
  <si>
    <t>26сч п.3.12</t>
  </si>
  <si>
    <t>без  внереализационных</t>
  </si>
  <si>
    <t>внереализ</t>
  </si>
  <si>
    <t>соц.расх 91.02</t>
  </si>
  <si>
    <t>91,02 г/пошл, усл банка, ост ст-ть ПС 8</t>
  </si>
  <si>
    <t>изм отлож налоговых</t>
  </si>
  <si>
    <t>без учета возврата налога на прибыль 20,533</t>
  </si>
  <si>
    <t>возврат налога на прибыль</t>
  </si>
  <si>
    <t>за 4 кв прошлого года</t>
  </si>
  <si>
    <t>был возврат</t>
  </si>
  <si>
    <t>РУПХ без Сибирьэнерго</t>
  </si>
  <si>
    <t>без лизинговых %</t>
  </si>
  <si>
    <t>ремонт, тех прис, налог на имущ, земл, трансп, другие п.3.12</t>
  </si>
  <si>
    <t>ПС 8</t>
  </si>
  <si>
    <t>проект сист учета</t>
  </si>
  <si>
    <t>а/кран</t>
  </si>
  <si>
    <t>аванс (в годовом будет) и лизинговые платежи без%</t>
  </si>
  <si>
    <t>% по лизинговым платежам</t>
  </si>
  <si>
    <t>в т.ч.продажа ПС 8</t>
  </si>
  <si>
    <t>разница по налогу на прибыль</t>
  </si>
  <si>
    <t>опер.обслуж, проч.доходы</t>
  </si>
  <si>
    <t>2020 (факт)</t>
  </si>
  <si>
    <t xml:space="preserve"> </t>
  </si>
  <si>
    <t>РУПХ</t>
  </si>
  <si>
    <t>утв.РЭК</t>
  </si>
  <si>
    <t>2021 (факт)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</si>
  <si>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</si>
  <si>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</si>
  <si>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программа: общество с ограниченной ответственностью "ОЭСК"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</si>
  <si>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</si>
  <si>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Постановлением №390 от 31.10.2019 (в редакции Постановления РЭК КО №485 от 29.10.2021)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</si>
</sst>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"/>
    <numFmt numFmtId="166" formatCode="#,##0.000"/>
    <numFmt numFmtId="167" formatCode="0.000"/>
    <numFmt numFmtId="168" formatCode="#,##0_ ;\-#,##0\ "/>
    <numFmt numFmtId="169" formatCode="_-* #,##0.00\ _р_._-;\-* #,##0.00\ _р_._-;_-* &quot;-&quot;??\ _р_._-;_-@_-"/>
    <numFmt numFmtId="170" formatCode="#,##0.0000"/>
    <numFmt numFmtId="171" formatCode="0.0000"/>
    <numFmt numFmtId="172" formatCode="#,##0.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theme="0" tint="-0.1499984740745262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34" applyNumberFormat="0" applyAlignment="0" applyProtection="0"/>
    <xf numFmtId="0" fontId="18" fillId="24" borderId="35" applyNumberFormat="0" applyAlignment="0" applyProtection="0"/>
    <xf numFmtId="0" fontId="19" fillId="24" borderId="34" applyNumberFormat="0" applyAlignment="0" applyProtection="0"/>
    <xf numFmtId="0" fontId="20" fillId="0" borderId="36" applyNumberFormat="0" applyFill="0" applyAlignment="0" applyProtection="0"/>
    <xf numFmtId="0" fontId="21" fillId="0" borderId="37" applyNumberFormat="0" applyFill="0" applyAlignment="0" applyProtection="0"/>
    <xf numFmtId="0" fontId="22" fillId="0" borderId="3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9" applyNumberFormat="0" applyFill="0" applyAlignment="0" applyProtection="0"/>
    <xf numFmtId="0" fontId="24" fillId="25" borderId="40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7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2" fillId="0" borderId="0"/>
    <xf numFmtId="0" fontId="28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9" fillId="27" borderId="41" applyNumberFormat="0" applyFont="0" applyAlignment="0" applyProtection="0"/>
    <xf numFmtId="9" fontId="28" fillId="0" borderId="0" applyFont="0" applyFill="0" applyBorder="0" applyAlignment="0" applyProtection="0"/>
    <xf numFmtId="9" fontId="33" fillId="0" borderId="0" applyFill="0" applyBorder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4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8" fontId="28" fillId="0" borderId="0" applyFont="0" applyFill="0" applyBorder="0" applyAlignment="0" applyProtection="0"/>
    <xf numFmtId="169" fontId="9" fillId="0" borderId="0" applyFont="0" applyFill="0" applyBorder="0" applyAlignment="0" applyProtection="0"/>
    <xf numFmtId="164" fontId="38" fillId="0" borderId="0" applyFont="0" applyFill="0" applyBorder="0" applyAlignment="0" applyProtection="0"/>
    <xf numFmtId="169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9" fillId="8" borderId="0" applyNumberFormat="0" applyBorder="0" applyAlignment="0" applyProtection="0"/>
    <xf numFmtId="0" fontId="1" fillId="0" borderId="0"/>
  </cellStyleXfs>
  <cellXfs count="51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3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2" applyFont="1" applyFill="1"/>
    <xf numFmtId="0" fontId="3" fillId="2" borderId="0" xfId="0" applyFont="1" applyFill="1" applyAlignment="1">
      <alignment horizontal="center" vertical="center"/>
    </xf>
    <xf numFmtId="0" fontId="6" fillId="0" borderId="0" xfId="2" applyFont="1" applyFill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justify" vertical="center"/>
    </xf>
    <xf numFmtId="0" fontId="7" fillId="0" borderId="0" xfId="2" applyFont="1" applyFill="1"/>
    <xf numFmtId="0" fontId="4" fillId="2" borderId="5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49" fontId="8" fillId="2" borderId="11" xfId="2" applyNumberFormat="1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49" fontId="4" fillId="2" borderId="17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 wrapText="1"/>
    </xf>
    <xf numFmtId="0" fontId="4" fillId="2" borderId="19" xfId="2" applyFont="1" applyFill="1" applyBorder="1" applyAlignment="1">
      <alignment horizontal="center" vertical="center"/>
    </xf>
    <xf numFmtId="4" fontId="4" fillId="2" borderId="17" xfId="2" applyNumberFormat="1" applyFont="1" applyFill="1" applyBorder="1" applyAlignment="1">
      <alignment horizontal="center" vertical="center"/>
    </xf>
    <xf numFmtId="4" fontId="4" fillId="2" borderId="18" xfId="2" applyNumberFormat="1" applyFont="1" applyFill="1" applyBorder="1" applyAlignment="1">
      <alignment horizontal="center" vertical="center"/>
    </xf>
    <xf numFmtId="4" fontId="4" fillId="2" borderId="19" xfId="2" applyNumberFormat="1" applyFont="1" applyFill="1" applyBorder="1" applyAlignment="1">
      <alignment horizontal="center" vertical="center"/>
    </xf>
    <xf numFmtId="0" fontId="4" fillId="0" borderId="0" xfId="2" applyFont="1" applyFill="1"/>
    <xf numFmtId="0" fontId="4" fillId="0" borderId="0" xfId="2" applyFont="1" applyFill="1" applyAlignment="1">
      <alignment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left" vertical="center" indent="1"/>
    </xf>
    <xf numFmtId="0" fontId="3" fillId="2" borderId="9" xfId="2" applyFont="1" applyFill="1" applyBorder="1" applyAlignment="1">
      <alignment horizontal="center" vertical="center"/>
    </xf>
    <xf numFmtId="4" fontId="3" fillId="2" borderId="7" xfId="2" applyNumberFormat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4" fontId="3" fillId="2" borderId="9" xfId="2" applyNumberFormat="1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left" vertical="center" wrapText="1" indent="1"/>
    </xf>
    <xf numFmtId="4" fontId="3" fillId="2" borderId="20" xfId="2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8" xfId="1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0" fontId="3" fillId="2" borderId="8" xfId="2" applyFont="1" applyFill="1" applyBorder="1" applyAlignment="1">
      <alignment horizontal="left" vertical="center" indent="3"/>
    </xf>
    <xf numFmtId="49" fontId="3" fillId="2" borderId="21" xfId="0" applyNumberFormat="1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left" vertical="center" indent="1"/>
    </xf>
    <xf numFmtId="0" fontId="3" fillId="2" borderId="12" xfId="2" applyFont="1" applyFill="1" applyBorder="1" applyAlignment="1">
      <alignment horizontal="center" vertical="center"/>
    </xf>
    <xf numFmtId="4" fontId="3" fillId="2" borderId="22" xfId="2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4" fontId="3" fillId="2" borderId="13" xfId="1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2" applyFont="1" applyFill="1" applyBorder="1" applyAlignment="1">
      <alignment horizontal="center" vertical="center"/>
    </xf>
    <xf numFmtId="4" fontId="4" fillId="2" borderId="23" xfId="2" applyNumberFormat="1" applyFont="1" applyFill="1" applyBorder="1" applyAlignment="1">
      <alignment horizontal="center" vertical="center"/>
    </xf>
    <xf numFmtId="0" fontId="4" fillId="0" borderId="8" xfId="2" applyFont="1" applyFill="1" applyBorder="1" applyAlignment="1">
      <alignment vertical="center"/>
    </xf>
    <xf numFmtId="0" fontId="3" fillId="2" borderId="8" xfId="2" applyFont="1" applyFill="1" applyBorder="1" applyAlignment="1">
      <alignment horizontal="left" vertical="center" wrapText="1" indent="3"/>
    </xf>
    <xf numFmtId="49" fontId="4" fillId="2" borderId="7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2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/>
    </xf>
    <xf numFmtId="4" fontId="4" fillId="2" borderId="8" xfId="2" applyNumberFormat="1" applyFont="1" applyFill="1" applyBorder="1" applyAlignment="1">
      <alignment horizontal="center" vertical="center"/>
    </xf>
    <xf numFmtId="4" fontId="4" fillId="2" borderId="9" xfId="2" applyNumberFormat="1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left" vertical="center" wrapText="1" indent="5"/>
    </xf>
    <xf numFmtId="0" fontId="3" fillId="2" borderId="8" xfId="0" applyFont="1" applyFill="1" applyBorder="1" applyAlignment="1">
      <alignment horizontal="left" vertical="center" wrapText="1" indent="7"/>
    </xf>
    <xf numFmtId="4" fontId="4" fillId="2" borderId="20" xfId="2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/>
    </xf>
    <xf numFmtId="49" fontId="3" fillId="2" borderId="24" xfId="0" applyNumberFormat="1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left" vertical="center" indent="3"/>
    </xf>
    <xf numFmtId="0" fontId="3" fillId="2" borderId="25" xfId="2" applyFont="1" applyFill="1" applyBorder="1" applyAlignment="1">
      <alignment horizontal="center" vertical="center"/>
    </xf>
    <xf numFmtId="4" fontId="3" fillId="2" borderId="26" xfId="2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/>
    </xf>
    <xf numFmtId="0" fontId="4" fillId="2" borderId="18" xfId="0" applyFont="1" applyFill="1" applyBorder="1" applyAlignment="1">
      <alignment horizontal="left" vertical="center" wrapText="1" indent="1"/>
    </xf>
    <xf numFmtId="0" fontId="3" fillId="2" borderId="13" xfId="2" applyFont="1" applyFill="1" applyBorder="1" applyAlignment="1">
      <alignment horizontal="left" vertical="center" indent="3"/>
    </xf>
    <xf numFmtId="0" fontId="10" fillId="0" borderId="0" xfId="2" applyFont="1" applyFill="1"/>
    <xf numFmtId="0" fontId="10" fillId="0" borderId="0" xfId="2" applyFont="1" applyFill="1" applyAlignment="1">
      <alignment vertical="center"/>
    </xf>
    <xf numFmtId="0" fontId="4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 indent="1"/>
    </xf>
    <xf numFmtId="4" fontId="4" fillId="0" borderId="0" xfId="2" applyNumberFormat="1" applyFont="1" applyFill="1"/>
    <xf numFmtId="0" fontId="4" fillId="2" borderId="0" xfId="2" applyFont="1" applyFill="1"/>
    <xf numFmtId="0" fontId="4" fillId="2" borderId="0" xfId="2" applyFont="1" applyFill="1" applyAlignment="1">
      <alignment vertical="center"/>
    </xf>
    <xf numFmtId="0" fontId="3" fillId="2" borderId="0" xfId="2" applyFont="1" applyFill="1"/>
    <xf numFmtId="0" fontId="3" fillId="2" borderId="0" xfId="2" applyFont="1" applyFill="1" applyAlignment="1">
      <alignment vertical="center"/>
    </xf>
    <xf numFmtId="4" fontId="4" fillId="2" borderId="27" xfId="2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/>
    </xf>
    <xf numFmtId="4" fontId="4" fillId="2" borderId="19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left" vertical="center" wrapText="1" indent="1"/>
    </xf>
    <xf numFmtId="4" fontId="3" fillId="2" borderId="21" xfId="2" applyNumberFormat="1" applyFont="1" applyFill="1" applyBorder="1" applyAlignment="1">
      <alignment horizontal="center" vertical="center"/>
    </xf>
    <xf numFmtId="4" fontId="3" fillId="2" borderId="13" xfId="2" applyNumberFormat="1" applyFont="1" applyFill="1" applyBorder="1" applyAlignment="1">
      <alignment horizontal="center" vertical="center"/>
    </xf>
    <xf numFmtId="4" fontId="3" fillId="2" borderId="12" xfId="2" applyNumberFormat="1" applyFont="1" applyFill="1" applyBorder="1" applyAlignment="1">
      <alignment horizontal="center" vertical="center"/>
    </xf>
    <xf numFmtId="4" fontId="3" fillId="2" borderId="28" xfId="2" applyNumberFormat="1" applyFont="1" applyFill="1" applyBorder="1" applyAlignment="1">
      <alignment horizontal="center" vertical="center"/>
    </xf>
    <xf numFmtId="4" fontId="3" fillId="2" borderId="10" xfId="2" applyNumberFormat="1" applyFont="1" applyFill="1" applyBorder="1" applyAlignment="1">
      <alignment horizontal="center" vertical="center"/>
    </xf>
    <xf numFmtId="4" fontId="3" fillId="0" borderId="0" xfId="2" applyNumberFormat="1" applyFont="1" applyFill="1"/>
    <xf numFmtId="49" fontId="4" fillId="2" borderId="24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4" fillId="2" borderId="25" xfId="2" applyFont="1" applyFill="1" applyBorder="1" applyAlignment="1">
      <alignment horizontal="center" vertical="center"/>
    </xf>
    <xf numFmtId="4" fontId="4" fillId="2" borderId="21" xfId="2" applyNumberFormat="1" applyFont="1" applyFill="1" applyBorder="1" applyAlignment="1">
      <alignment horizontal="center" vertical="center"/>
    </xf>
    <xf numFmtId="4" fontId="4" fillId="2" borderId="13" xfId="2" applyNumberFormat="1" applyFont="1" applyFill="1" applyBorder="1" applyAlignment="1">
      <alignment horizontal="center" vertical="center"/>
    </xf>
    <xf numFmtId="4" fontId="4" fillId="2" borderId="12" xfId="2" applyNumberFormat="1" applyFont="1" applyFill="1" applyBorder="1" applyAlignment="1">
      <alignment horizontal="center" vertical="center"/>
    </xf>
    <xf numFmtId="4" fontId="3" fillId="2" borderId="25" xfId="0" applyNumberFormat="1" applyFont="1" applyFill="1" applyBorder="1" applyAlignment="1">
      <alignment horizontal="center"/>
    </xf>
    <xf numFmtId="0" fontId="3" fillId="2" borderId="8" xfId="2" applyFont="1" applyFill="1" applyBorder="1" applyAlignment="1">
      <alignment horizontal="left" vertical="center" indent="5"/>
    </xf>
    <xf numFmtId="0" fontId="3" fillId="2" borderId="13" xfId="2" applyFont="1" applyFill="1" applyBorder="1" applyAlignment="1">
      <alignment horizontal="left" vertical="center" indent="5"/>
    </xf>
    <xf numFmtId="4" fontId="3" fillId="2" borderId="1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165" fontId="3" fillId="2" borderId="8" xfId="2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/>
    </xf>
    <xf numFmtId="4" fontId="4" fillId="2" borderId="22" xfId="2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/>
    </xf>
    <xf numFmtId="4" fontId="4" fillId="2" borderId="12" xfId="1" applyNumberFormat="1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 wrapText="1"/>
    </xf>
    <xf numFmtId="0" fontId="11" fillId="0" borderId="0" xfId="2" applyFont="1" applyFill="1"/>
    <xf numFmtId="0" fontId="3" fillId="2" borderId="10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49" fontId="8" fillId="2" borderId="21" xfId="2" applyNumberFormat="1" applyFont="1" applyFill="1" applyBorder="1" applyAlignment="1">
      <alignment horizontal="center" vertical="center"/>
    </xf>
    <xf numFmtId="0" fontId="8" fillId="2" borderId="22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4" fontId="3" fillId="2" borderId="17" xfId="2" applyNumberFormat="1" applyFont="1" applyFill="1" applyBorder="1" applyAlignment="1">
      <alignment horizontal="center" vertical="center"/>
    </xf>
    <xf numFmtId="4" fontId="3" fillId="2" borderId="18" xfId="2" applyNumberFormat="1" applyFont="1" applyFill="1" applyBorder="1" applyAlignment="1">
      <alignment horizontal="center" vertical="center"/>
    </xf>
    <xf numFmtId="4" fontId="11" fillId="0" borderId="0" xfId="2" applyNumberFormat="1" applyFont="1" applyFill="1"/>
    <xf numFmtId="0" fontId="3" fillId="2" borderId="8" xfId="0" applyFont="1" applyFill="1" applyBorder="1" applyAlignment="1">
      <alignment vertical="center"/>
    </xf>
    <xf numFmtId="0" fontId="11" fillId="3" borderId="0" xfId="2" applyFont="1" applyFill="1"/>
    <xf numFmtId="0" fontId="3" fillId="3" borderId="0" xfId="2" applyFont="1" applyFill="1"/>
    <xf numFmtId="166" fontId="11" fillId="0" borderId="0" xfId="2" applyNumberFormat="1" applyFont="1" applyFill="1"/>
    <xf numFmtId="0" fontId="11" fillId="4" borderId="0" xfId="2" applyFont="1" applyFill="1"/>
    <xf numFmtId="0" fontId="3" fillId="4" borderId="0" xfId="2" applyFont="1" applyFill="1"/>
    <xf numFmtId="167" fontId="11" fillId="0" borderId="0" xfId="2" applyNumberFormat="1" applyFont="1" applyFill="1"/>
    <xf numFmtId="0" fontId="7" fillId="5" borderId="0" xfId="2" applyFont="1" applyFill="1"/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8" xfId="2" applyNumberFormat="1" applyFont="1" applyFill="1" applyBorder="1" applyAlignment="1">
      <alignment horizontal="center" vertical="center" wrapText="1"/>
    </xf>
    <xf numFmtId="4" fontId="3" fillId="2" borderId="9" xfId="2" applyNumberFormat="1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left" vertical="center" indent="7"/>
    </xf>
    <xf numFmtId="0" fontId="3" fillId="5" borderId="0" xfId="2" applyFont="1" applyFill="1"/>
    <xf numFmtId="0" fontId="3" fillId="0" borderId="0" xfId="3" applyFont="1" applyFill="1" applyAlignment="1">
      <alignment vertical="center" wrapText="1"/>
    </xf>
    <xf numFmtId="0" fontId="12" fillId="0" borderId="0" xfId="0" applyFont="1" applyFill="1" applyAlignment="1">
      <alignment horizontal="justify"/>
    </xf>
    <xf numFmtId="0" fontId="3" fillId="0" borderId="0" xfId="4" applyFont="1" applyFill="1" applyAlignment="1">
      <alignment vertical="center"/>
    </xf>
    <xf numFmtId="0" fontId="3" fillId="2" borderId="11" xfId="0" applyFont="1" applyFill="1" applyBorder="1" applyAlignment="1">
      <alignment horizontal="left" vertical="center" wrapText="1" indent="1"/>
    </xf>
    <xf numFmtId="49" fontId="3" fillId="2" borderId="17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 wrapText="1"/>
    </xf>
    <xf numFmtId="0" fontId="3" fillId="2" borderId="19" xfId="2" applyFont="1" applyFill="1" applyBorder="1" applyAlignment="1">
      <alignment horizontal="center" vertical="center" wrapText="1"/>
    </xf>
    <xf numFmtId="4" fontId="3" fillId="2" borderId="27" xfId="2" applyNumberFormat="1" applyFont="1" applyFill="1" applyBorder="1" applyAlignment="1">
      <alignment horizontal="center" vertical="center" wrapText="1"/>
    </xf>
    <xf numFmtId="4" fontId="3" fillId="2" borderId="3" xfId="2" applyNumberFormat="1" applyFont="1" applyFill="1" applyBorder="1" applyAlignment="1">
      <alignment horizontal="center" vertical="center" wrapText="1"/>
    </xf>
    <xf numFmtId="4" fontId="3" fillId="2" borderId="18" xfId="2" applyNumberFormat="1" applyFont="1" applyFill="1" applyBorder="1" applyAlignment="1">
      <alignment horizontal="center"/>
    </xf>
    <xf numFmtId="4" fontId="3" fillId="2" borderId="19" xfId="2" applyNumberFormat="1" applyFont="1" applyFill="1" applyBorder="1" applyAlignment="1">
      <alignment horizontal="center"/>
    </xf>
    <xf numFmtId="49" fontId="3" fillId="2" borderId="7" xfId="2" applyNumberFormat="1" applyFont="1" applyFill="1" applyBorder="1" applyAlignment="1">
      <alignment horizontal="center" vertical="center"/>
    </xf>
    <xf numFmtId="4" fontId="3" fillId="2" borderId="24" xfId="2" applyNumberFormat="1" applyFont="1" applyFill="1" applyBorder="1" applyAlignment="1">
      <alignment horizontal="center" vertical="center"/>
    </xf>
    <xf numFmtId="4" fontId="3" fillId="2" borderId="11" xfId="2" applyNumberFormat="1" applyFont="1" applyFill="1" applyBorder="1" applyAlignment="1">
      <alignment horizontal="center" vertical="center"/>
    </xf>
    <xf numFmtId="4" fontId="3" fillId="2" borderId="25" xfId="2" applyNumberFormat="1" applyFont="1" applyFill="1" applyBorder="1" applyAlignment="1">
      <alignment horizontal="center" vertical="center"/>
    </xf>
    <xf numFmtId="4" fontId="3" fillId="2" borderId="7" xfId="2" applyNumberFormat="1" applyFont="1" applyFill="1" applyBorder="1" applyAlignment="1">
      <alignment horizontal="center" vertical="center" wrapText="1"/>
    </xf>
    <xf numFmtId="4" fontId="3" fillId="2" borderId="8" xfId="2" applyNumberFormat="1" applyFont="1" applyFill="1" applyBorder="1" applyAlignment="1">
      <alignment horizontal="center"/>
    </xf>
    <xf numFmtId="4" fontId="3" fillId="2" borderId="9" xfId="2" applyNumberFormat="1" applyFont="1" applyFill="1" applyBorder="1" applyAlignment="1">
      <alignment horizontal="center"/>
    </xf>
    <xf numFmtId="49" fontId="3" fillId="2" borderId="21" xfId="2" applyNumberFormat="1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left" vertical="center" wrapText="1" indent="3"/>
    </xf>
    <xf numFmtId="4" fontId="3" fillId="2" borderId="13" xfId="2" applyNumberFormat="1" applyFont="1" applyFill="1" applyBorder="1" applyAlignment="1">
      <alignment horizontal="center" vertical="center" wrapText="1"/>
    </xf>
    <xf numFmtId="4" fontId="3" fillId="2" borderId="13" xfId="2" applyNumberFormat="1" applyFont="1" applyFill="1" applyBorder="1" applyAlignment="1">
      <alignment horizontal="center"/>
    </xf>
    <xf numFmtId="4" fontId="3" fillId="2" borderId="12" xfId="2" applyNumberFormat="1" applyFont="1" applyFill="1" applyBorder="1" applyAlignment="1">
      <alignment horizontal="center"/>
    </xf>
    <xf numFmtId="49" fontId="4" fillId="2" borderId="26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4" fontId="3" fillId="2" borderId="0" xfId="2" applyNumberFormat="1" applyFont="1" applyFill="1" applyAlignment="1">
      <alignment horizontal="center" vertical="center" wrapText="1"/>
    </xf>
    <xf numFmtId="10" fontId="3" fillId="2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4" fontId="4" fillId="0" borderId="0" xfId="2" applyNumberFormat="1" applyFont="1" applyFill="1" applyAlignment="1">
      <alignment vertical="center"/>
    </xf>
    <xf numFmtId="4" fontId="4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/>
    </xf>
    <xf numFmtId="4" fontId="3" fillId="2" borderId="44" xfId="2" applyNumberFormat="1" applyFont="1" applyFill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/>
    </xf>
    <xf numFmtId="4" fontId="4" fillId="2" borderId="33" xfId="2" applyNumberFormat="1" applyFont="1" applyFill="1" applyBorder="1" applyAlignment="1">
      <alignment horizontal="center" vertical="center"/>
    </xf>
    <xf numFmtId="4" fontId="4" fillId="2" borderId="32" xfId="2" applyNumberFormat="1" applyFont="1" applyFill="1" applyBorder="1" applyAlignment="1">
      <alignment horizontal="center" vertical="center"/>
    </xf>
    <xf numFmtId="4" fontId="4" fillId="2" borderId="44" xfId="2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/>
    </xf>
    <xf numFmtId="4" fontId="4" fillId="2" borderId="28" xfId="2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/>
    </xf>
    <xf numFmtId="4" fontId="3" fillId="2" borderId="45" xfId="2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/>
    </xf>
    <xf numFmtId="4" fontId="3" fillId="2" borderId="47" xfId="0" applyNumberFormat="1" applyFont="1" applyFill="1" applyBorder="1" applyAlignment="1">
      <alignment horizontal="center"/>
    </xf>
    <xf numFmtId="4" fontId="3" fillId="2" borderId="48" xfId="2" applyNumberFormat="1" applyFont="1" applyFill="1" applyBorder="1" applyAlignment="1">
      <alignment horizontal="center" vertical="center"/>
    </xf>
    <xf numFmtId="0" fontId="4" fillId="2" borderId="49" xfId="2" applyFont="1" applyFill="1" applyBorder="1" applyAlignment="1">
      <alignment horizontal="center" vertical="center" wrapText="1"/>
    </xf>
    <xf numFmtId="0" fontId="4" fillId="2" borderId="43" xfId="2" applyFont="1" applyFill="1" applyBorder="1" applyAlignment="1">
      <alignment horizontal="center" vertical="center" wrapText="1"/>
    </xf>
    <xf numFmtId="4" fontId="11" fillId="2" borderId="0" xfId="2" applyNumberFormat="1" applyFont="1" applyFill="1"/>
    <xf numFmtId="0" fontId="11" fillId="2" borderId="0" xfId="2" applyFont="1" applyFill="1"/>
    <xf numFmtId="167" fontId="11" fillId="2" borderId="0" xfId="2" applyNumberFormat="1" applyFont="1" applyFill="1"/>
    <xf numFmtId="0" fontId="7" fillId="2" borderId="0" xfId="2" applyFont="1" applyFill="1"/>
    <xf numFmtId="0" fontId="3" fillId="2" borderId="0" xfId="3" applyFont="1" applyFill="1" applyAlignment="1">
      <alignment vertical="center" wrapText="1"/>
    </xf>
    <xf numFmtId="0" fontId="12" fillId="2" borderId="0" xfId="0" applyFont="1" applyFill="1" applyAlignment="1">
      <alignment horizontal="justify"/>
    </xf>
    <xf numFmtId="0" fontId="3" fillId="2" borderId="0" xfId="4" applyFont="1" applyFill="1" applyAlignment="1">
      <alignment vertical="center"/>
    </xf>
    <xf numFmtId="4" fontId="4" fillId="0" borderId="7" xfId="2" applyNumberFormat="1" applyFont="1" applyFill="1" applyBorder="1" applyAlignment="1">
      <alignment horizontal="center" vertical="center"/>
    </xf>
    <xf numFmtId="4" fontId="4" fillId="0" borderId="8" xfId="2" applyNumberFormat="1" applyFont="1" applyFill="1" applyBorder="1" applyAlignment="1">
      <alignment horizontal="center" vertical="center"/>
    </xf>
    <xf numFmtId="4" fontId="4" fillId="0" borderId="9" xfId="2" applyNumberFormat="1" applyFont="1" applyFill="1" applyBorder="1" applyAlignment="1">
      <alignment horizontal="center" vertical="center"/>
    </xf>
    <xf numFmtId="4" fontId="3" fillId="0" borderId="7" xfId="2" applyNumberFormat="1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28" xfId="2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center"/>
    </xf>
    <xf numFmtId="0" fontId="3" fillId="2" borderId="8" xfId="2" applyFont="1" applyFill="1" applyBorder="1" applyAlignment="1">
      <alignment horizontal="center" vertical="center" wrapText="1"/>
    </xf>
    <xf numFmtId="0" fontId="3" fillId="2" borderId="19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49" fontId="3" fillId="2" borderId="0" xfId="2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" fontId="7" fillId="0" borderId="0" xfId="2" applyNumberFormat="1" applyFont="1" applyFill="1"/>
    <xf numFmtId="4" fontId="4" fillId="2" borderId="10" xfId="2" applyNumberFormat="1" applyFont="1" applyFill="1" applyBorder="1" applyAlignment="1">
      <alignment horizontal="center" vertical="center"/>
    </xf>
    <xf numFmtId="166" fontId="3" fillId="2" borderId="28" xfId="2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left" vertical="center" wrapText="1" indent="5"/>
    </xf>
    <xf numFmtId="0" fontId="7" fillId="2" borderId="9" xfId="2" applyFont="1" applyFill="1" applyBorder="1" applyAlignment="1">
      <alignment horizontal="center" vertical="center"/>
    </xf>
    <xf numFmtId="4" fontId="7" fillId="2" borderId="7" xfId="2" applyNumberFormat="1" applyFont="1" applyFill="1" applyBorder="1" applyAlignment="1">
      <alignment horizontal="center" vertical="center"/>
    </xf>
    <xf numFmtId="4" fontId="7" fillId="2" borderId="8" xfId="2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 wrapText="1" indent="1"/>
    </xf>
    <xf numFmtId="166" fontId="7" fillId="2" borderId="0" xfId="2" applyNumberFormat="1" applyFont="1" applyFill="1"/>
    <xf numFmtId="4" fontId="3" fillId="28" borderId="18" xfId="2" applyNumberFormat="1" applyFont="1" applyFill="1" applyBorder="1" applyAlignment="1">
      <alignment horizontal="center" vertical="center"/>
    </xf>
    <xf numFmtId="4" fontId="3" fillId="28" borderId="17" xfId="2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left" vertical="center" wrapText="1" indent="1"/>
    </xf>
    <xf numFmtId="0" fontId="3" fillId="5" borderId="9" xfId="2" applyFont="1" applyFill="1" applyBorder="1" applyAlignment="1">
      <alignment horizontal="center" vertical="center"/>
    </xf>
    <xf numFmtId="4" fontId="3" fillId="5" borderId="7" xfId="2" applyNumberFormat="1" applyFont="1" applyFill="1" applyBorder="1" applyAlignment="1">
      <alignment horizontal="center" vertical="center"/>
    </xf>
    <xf numFmtId="4" fontId="3" fillId="5" borderId="8" xfId="2" applyNumberFormat="1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center"/>
    </xf>
    <xf numFmtId="4" fontId="3" fillId="28" borderId="7" xfId="2" applyNumberFormat="1" applyFont="1" applyFill="1" applyBorder="1" applyAlignment="1">
      <alignment horizontal="center" vertical="center"/>
    </xf>
    <xf numFmtId="49" fontId="3" fillId="29" borderId="7" xfId="0" applyNumberFormat="1" applyFont="1" applyFill="1" applyBorder="1" applyAlignment="1">
      <alignment horizontal="center" vertical="center"/>
    </xf>
    <xf numFmtId="0" fontId="3" fillId="29" borderId="8" xfId="0" applyFont="1" applyFill="1" applyBorder="1" applyAlignment="1">
      <alignment horizontal="left" vertical="center" wrapText="1" indent="1"/>
    </xf>
    <xf numFmtId="0" fontId="3" fillId="29" borderId="9" xfId="2" applyFont="1" applyFill="1" applyBorder="1" applyAlignment="1">
      <alignment horizontal="center" vertical="center"/>
    </xf>
    <xf numFmtId="4" fontId="3" fillId="29" borderId="20" xfId="2" applyNumberFormat="1" applyFont="1" applyFill="1" applyBorder="1" applyAlignment="1">
      <alignment horizontal="center" vertical="center"/>
    </xf>
    <xf numFmtId="4" fontId="3" fillId="29" borderId="8" xfId="0" applyNumberFormat="1" applyFont="1" applyFill="1" applyBorder="1" applyAlignment="1">
      <alignment horizontal="center" vertical="center"/>
    </xf>
    <xf numFmtId="4" fontId="3" fillId="29" borderId="8" xfId="2" applyNumberFormat="1" applyFont="1" applyFill="1" applyBorder="1" applyAlignment="1">
      <alignment horizontal="center" vertical="center" wrapText="1"/>
    </xf>
    <xf numFmtId="4" fontId="3" fillId="29" borderId="9" xfId="2" applyNumberFormat="1" applyFont="1" applyFill="1" applyBorder="1" applyAlignment="1">
      <alignment horizontal="center" vertical="center" wrapText="1"/>
    </xf>
    <xf numFmtId="0" fontId="3" fillId="29" borderId="0" xfId="2" applyFont="1" applyFill="1"/>
    <xf numFmtId="0" fontId="3" fillId="29" borderId="8" xfId="2" applyFont="1" applyFill="1" applyBorder="1" applyAlignment="1">
      <alignment horizontal="left" vertical="center" wrapText="1" indent="3"/>
    </xf>
    <xf numFmtId="4" fontId="3" fillId="29" borderId="7" xfId="2" applyNumberFormat="1" applyFont="1" applyFill="1" applyBorder="1" applyAlignment="1">
      <alignment horizontal="center" vertical="center"/>
    </xf>
    <xf numFmtId="4" fontId="3" fillId="29" borderId="8" xfId="2" applyNumberFormat="1" applyFont="1" applyFill="1" applyBorder="1" applyAlignment="1">
      <alignment horizontal="center" vertical="center"/>
    </xf>
    <xf numFmtId="4" fontId="3" fillId="29" borderId="9" xfId="0" applyNumberFormat="1" applyFont="1" applyFill="1" applyBorder="1" applyAlignment="1">
      <alignment horizontal="center"/>
    </xf>
    <xf numFmtId="4" fontId="3" fillId="30" borderId="8" xfId="0" applyNumberFormat="1" applyFont="1" applyFill="1" applyBorder="1" applyAlignment="1">
      <alignment horizontal="center"/>
    </xf>
    <xf numFmtId="4" fontId="7" fillId="2" borderId="9" xfId="2" applyNumberFormat="1" applyFont="1" applyFill="1" applyBorder="1" applyAlignment="1">
      <alignment horizontal="center" vertical="center"/>
    </xf>
    <xf numFmtId="4" fontId="7" fillId="2" borderId="44" xfId="0" applyNumberFormat="1" applyFont="1" applyFill="1" applyBorder="1" applyAlignment="1">
      <alignment horizont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0" fontId="10" fillId="2" borderId="0" xfId="2" applyFont="1" applyFill="1"/>
    <xf numFmtId="0" fontId="10" fillId="2" borderId="0" xfId="2" applyFont="1" applyFill="1" applyAlignment="1">
      <alignment vertical="center"/>
    </xf>
    <xf numFmtId="49" fontId="10" fillId="2" borderId="7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vertical="center" wrapText="1"/>
    </xf>
    <xf numFmtId="0" fontId="10" fillId="2" borderId="9" xfId="2" applyFont="1" applyFill="1" applyBorder="1" applyAlignment="1">
      <alignment horizontal="center" vertical="center"/>
    </xf>
    <xf numFmtId="4" fontId="10" fillId="0" borderId="7" xfId="2" applyNumberFormat="1" applyFont="1" applyFill="1" applyBorder="1" applyAlignment="1">
      <alignment horizontal="center" vertical="center"/>
    </xf>
    <xf numFmtId="4" fontId="10" fillId="0" borderId="8" xfId="2" applyNumberFormat="1" applyFont="1" applyFill="1" applyBorder="1" applyAlignment="1">
      <alignment horizontal="center" vertical="center"/>
    </xf>
    <xf numFmtId="4" fontId="10" fillId="0" borderId="9" xfId="2" applyNumberFormat="1" applyFont="1" applyFill="1" applyBorder="1" applyAlignment="1">
      <alignment horizontal="center" vertical="center"/>
    </xf>
    <xf numFmtId="4" fontId="10" fillId="2" borderId="44" xfId="2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vertical="center" wrapText="1"/>
    </xf>
    <xf numFmtId="0" fontId="10" fillId="2" borderId="25" xfId="2" applyFont="1" applyFill="1" applyBorder="1" applyAlignment="1">
      <alignment horizontal="center" vertical="center"/>
    </xf>
    <xf numFmtId="4" fontId="10" fillId="0" borderId="21" xfId="2" applyNumberFormat="1" applyFont="1" applyFill="1" applyBorder="1" applyAlignment="1">
      <alignment horizontal="center" vertical="center"/>
    </xf>
    <xf numFmtId="4" fontId="10" fillId="0" borderId="13" xfId="2" applyNumberFormat="1" applyFont="1" applyFill="1" applyBorder="1" applyAlignment="1">
      <alignment horizontal="center" vertical="center"/>
    </xf>
    <xf numFmtId="4" fontId="10" fillId="0" borderId="12" xfId="2" applyNumberFormat="1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left" vertical="center" indent="1"/>
    </xf>
    <xf numFmtId="4" fontId="3" fillId="30" borderId="28" xfId="2" applyNumberFormat="1" applyFont="1" applyFill="1" applyBorder="1" applyAlignment="1">
      <alignment horizontal="center" vertical="center"/>
    </xf>
    <xf numFmtId="4" fontId="3" fillId="30" borderId="44" xfId="0" applyNumberFormat="1" applyFont="1" applyFill="1" applyBorder="1" applyAlignment="1">
      <alignment horizontal="center"/>
    </xf>
    <xf numFmtId="49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8" xfId="2" applyFont="1" applyFill="1" applyBorder="1" applyAlignment="1">
      <alignment horizontal="left" vertical="center" indent="1"/>
    </xf>
    <xf numFmtId="0" fontId="3" fillId="0" borderId="8" xfId="2" applyFont="1" applyFill="1" applyBorder="1" applyAlignment="1">
      <alignment horizontal="left" vertical="center" wrapText="1" indent="1"/>
    </xf>
    <xf numFmtId="0" fontId="3" fillId="0" borderId="8" xfId="2" applyFont="1" applyFill="1" applyBorder="1" applyAlignment="1">
      <alignment horizontal="left" vertical="center" indent="3"/>
    </xf>
    <xf numFmtId="0" fontId="3" fillId="0" borderId="8" xfId="2" applyFont="1" applyFill="1" applyBorder="1" applyAlignment="1">
      <alignment horizontal="left" vertical="center" wrapText="1" indent="3"/>
    </xf>
    <xf numFmtId="0" fontId="3" fillId="0" borderId="8" xfId="2" applyFont="1" applyFill="1" applyBorder="1" applyAlignment="1">
      <alignment horizontal="left" vertical="center" wrapText="1" indent="5"/>
    </xf>
    <xf numFmtId="0" fontId="3" fillId="0" borderId="8" xfId="2" applyFont="1" applyFill="1" applyBorder="1" applyAlignment="1">
      <alignment horizontal="left" vertical="center" indent="5"/>
    </xf>
    <xf numFmtId="4" fontId="3" fillId="0" borderId="8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indent="7"/>
    </xf>
    <xf numFmtId="4" fontId="3" fillId="0" borderId="8" xfId="2" applyNumberFormat="1" applyFont="1" applyFill="1" applyBorder="1" applyAlignment="1">
      <alignment horizontal="center"/>
    </xf>
    <xf numFmtId="167" fontId="7" fillId="0" borderId="0" xfId="2" applyNumberFormat="1" applyFont="1" applyFill="1" applyAlignment="1">
      <alignment vertical="center"/>
    </xf>
    <xf numFmtId="167" fontId="10" fillId="0" borderId="0" xfId="2" applyNumberFormat="1" applyFont="1" applyFill="1" applyAlignment="1">
      <alignment vertical="center"/>
    </xf>
    <xf numFmtId="0" fontId="3" fillId="2" borderId="8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0" fontId="40" fillId="0" borderId="0" xfId="77" applyNumberFormat="1" applyFont="1" applyFill="1" applyBorder="1" applyAlignment="1">
      <alignment horizontal="left"/>
    </xf>
    <xf numFmtId="0" fontId="41" fillId="0" borderId="0" xfId="77" applyNumberFormat="1" applyFont="1" applyFill="1" applyBorder="1" applyAlignment="1">
      <alignment horizontal="left"/>
    </xf>
    <xf numFmtId="0" fontId="41" fillId="0" borderId="0" xfId="77" applyNumberFormat="1" applyFont="1" applyFill="1" applyBorder="1" applyAlignment="1">
      <alignment horizontal="right"/>
    </xf>
    <xf numFmtId="0" fontId="40" fillId="2" borderId="0" xfId="41" applyNumberFormat="1" applyFont="1" applyFill="1" applyBorder="1" applyAlignment="1">
      <alignment horizontal="left"/>
    </xf>
    <xf numFmtId="0" fontId="40" fillId="2" borderId="0" xfId="77" applyNumberFormat="1" applyFont="1" applyFill="1" applyBorder="1" applyAlignment="1">
      <alignment horizontal="left"/>
    </xf>
    <xf numFmtId="0" fontId="40" fillId="0" borderId="0" xfId="77" applyNumberFormat="1" applyFont="1" applyBorder="1" applyAlignment="1">
      <alignment horizontal="left"/>
    </xf>
    <xf numFmtId="0" fontId="40" fillId="0" borderId="0" xfId="77" applyNumberFormat="1" applyFont="1" applyFill="1" applyBorder="1" applyAlignment="1">
      <alignment horizontal="right" vertical="top" wrapText="1"/>
    </xf>
    <xf numFmtId="0" fontId="7" fillId="0" borderId="0" xfId="2" applyFont="1" applyFill="1" applyAlignment="1">
      <alignment horizontal="center"/>
    </xf>
    <xf numFmtId="0" fontId="3" fillId="0" borderId="0" xfId="77" applyFont="1" applyFill="1" applyAlignment="1">
      <alignment horizontal="center" vertical="center"/>
    </xf>
    <xf numFmtId="0" fontId="2" fillId="2" borderId="0" xfId="41" applyNumberFormat="1" applyFont="1" applyFill="1" applyBorder="1" applyAlignment="1">
      <alignment horizontal="left"/>
    </xf>
    <xf numFmtId="0" fontId="3" fillId="2" borderId="0" xfId="41" applyNumberFormat="1" applyFont="1" applyFill="1" applyBorder="1" applyAlignment="1">
      <alignment horizontal="left"/>
    </xf>
    <xf numFmtId="0" fontId="42" fillId="2" borderId="0" xfId="41" applyNumberFormat="1" applyFont="1" applyFill="1" applyBorder="1" applyAlignment="1">
      <alignment horizontal="left"/>
    </xf>
    <xf numFmtId="0" fontId="12" fillId="0" borderId="0" xfId="77" applyFont="1" applyFill="1" applyAlignment="1">
      <alignment horizontal="justify" vertical="center"/>
    </xf>
    <xf numFmtId="0" fontId="3" fillId="0" borderId="8" xfId="2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 wrapText="1"/>
    </xf>
    <xf numFmtId="0" fontId="42" fillId="3" borderId="8" xfId="41" applyNumberFormat="1" applyFont="1" applyFill="1" applyBorder="1" applyAlignment="1">
      <alignment horizontal="center" vertical="center"/>
    </xf>
    <xf numFmtId="0" fontId="4" fillId="0" borderId="8" xfId="77" applyFont="1" applyFill="1" applyBorder="1" applyAlignment="1">
      <alignment vertical="center" wrapText="1"/>
    </xf>
    <xf numFmtId="0" fontId="4" fillId="0" borderId="8" xfId="2" applyFont="1" applyFill="1" applyBorder="1" applyAlignment="1">
      <alignment horizontal="center" vertical="center"/>
    </xf>
    <xf numFmtId="2" fontId="40" fillId="2" borderId="0" xfId="41" applyNumberFormat="1" applyFont="1" applyFill="1" applyBorder="1" applyAlignment="1">
      <alignment horizontal="left"/>
    </xf>
    <xf numFmtId="0" fontId="42" fillId="0" borderId="8" xfId="41" applyNumberFormat="1" applyFont="1" applyFill="1" applyBorder="1" applyAlignment="1">
      <alignment horizontal="center" vertical="center"/>
    </xf>
    <xf numFmtId="4" fontId="7" fillId="0" borderId="8" xfId="2" applyNumberFormat="1" applyFont="1" applyFill="1" applyBorder="1" applyAlignment="1">
      <alignment horizontal="center" vertical="center"/>
    </xf>
    <xf numFmtId="4" fontId="3" fillId="0" borderId="8" xfId="77" applyNumberFormat="1" applyFont="1" applyFill="1" applyBorder="1" applyAlignment="1">
      <alignment horizontal="center" vertical="center"/>
    </xf>
    <xf numFmtId="4" fontId="7" fillId="0" borderId="8" xfId="70" applyNumberFormat="1" applyFont="1" applyFill="1" applyBorder="1" applyAlignment="1">
      <alignment horizontal="center" vertical="center"/>
    </xf>
    <xf numFmtId="4" fontId="3" fillId="0" borderId="8" xfId="70" applyNumberFormat="1" applyFont="1" applyFill="1" applyBorder="1" applyAlignment="1">
      <alignment horizontal="center" vertical="center"/>
    </xf>
    <xf numFmtId="4" fontId="3" fillId="0" borderId="8" xfId="77" applyNumberFormat="1" applyFont="1" applyFill="1" applyBorder="1" applyAlignment="1">
      <alignment horizontal="center"/>
    </xf>
    <xf numFmtId="4" fontId="3" fillId="2" borderId="8" xfId="70" applyNumberFormat="1" applyFont="1" applyFill="1" applyBorder="1" applyAlignment="1">
      <alignment horizontal="center" vertical="center"/>
    </xf>
    <xf numFmtId="4" fontId="3" fillId="2" borderId="8" xfId="77" applyNumberFormat="1" applyFont="1" applyFill="1" applyBorder="1" applyAlignment="1">
      <alignment horizontal="center"/>
    </xf>
    <xf numFmtId="0" fontId="42" fillId="31" borderId="8" xfId="41" applyNumberFormat="1" applyFont="1" applyFill="1" applyBorder="1" applyAlignment="1">
      <alignment horizontal="center" vertical="center"/>
    </xf>
    <xf numFmtId="4" fontId="3" fillId="28" borderId="8" xfId="70" applyNumberFormat="1" applyFont="1" applyFill="1" applyBorder="1" applyAlignment="1">
      <alignment horizontal="center" vertical="center"/>
    </xf>
    <xf numFmtId="4" fontId="3" fillId="28" borderId="8" xfId="77" applyNumberFormat="1" applyFont="1" applyFill="1" applyBorder="1" applyAlignment="1">
      <alignment horizontal="center"/>
    </xf>
    <xf numFmtId="0" fontId="44" fillId="31" borderId="8" xfId="41" applyNumberFormat="1" applyFont="1" applyFill="1" applyBorder="1" applyAlignment="1">
      <alignment horizontal="center" vertical="center"/>
    </xf>
    <xf numFmtId="2" fontId="45" fillId="2" borderId="0" xfId="41" applyNumberFormat="1" applyFont="1" applyFill="1" applyBorder="1" applyAlignment="1">
      <alignment horizontal="left"/>
    </xf>
    <xf numFmtId="0" fontId="45" fillId="2" borderId="0" xfId="41" applyNumberFormat="1" applyFont="1" applyFill="1" applyBorder="1" applyAlignment="1">
      <alignment horizontal="left"/>
    </xf>
    <xf numFmtId="0" fontId="42" fillId="32" borderId="8" xfId="41" applyNumberFormat="1" applyFont="1" applyFill="1" applyBorder="1" applyAlignment="1">
      <alignment horizontal="center" vertical="center"/>
    </xf>
    <xf numFmtId="167" fontId="40" fillId="2" borderId="0" xfId="41" applyNumberFormat="1" applyFont="1" applyFill="1" applyBorder="1" applyAlignment="1">
      <alignment horizontal="left"/>
    </xf>
    <xf numFmtId="4" fontId="46" fillId="0" borderId="8" xfId="77" applyNumberFormat="1" applyFont="1" applyFill="1" applyBorder="1" applyAlignment="1">
      <alignment horizontal="center"/>
    </xf>
    <xf numFmtId="4" fontId="7" fillId="0" borderId="8" xfId="77" applyNumberFormat="1" applyFont="1" applyFill="1" applyBorder="1" applyAlignment="1">
      <alignment horizontal="center"/>
    </xf>
    <xf numFmtId="0" fontId="42" fillId="33" borderId="8" xfId="41" applyNumberFormat="1" applyFont="1" applyFill="1" applyBorder="1" applyAlignment="1">
      <alignment horizontal="center" vertical="center"/>
    </xf>
    <xf numFmtId="0" fontId="3" fillId="34" borderId="8" xfId="2" applyFont="1" applyFill="1" applyBorder="1" applyAlignment="1">
      <alignment horizontal="left" vertical="center" indent="1"/>
    </xf>
    <xf numFmtId="0" fontId="3" fillId="34" borderId="8" xfId="2" applyFont="1" applyFill="1" applyBorder="1" applyAlignment="1">
      <alignment horizontal="center" vertical="center"/>
    </xf>
    <xf numFmtId="4" fontId="3" fillId="34" borderId="8" xfId="2" applyNumberFormat="1" applyFont="1" applyFill="1" applyBorder="1" applyAlignment="1">
      <alignment horizontal="center" vertical="center"/>
    </xf>
    <xf numFmtId="4" fontId="46" fillId="34" borderId="8" xfId="77" applyNumberFormat="1" applyFont="1" applyFill="1" applyBorder="1" applyAlignment="1">
      <alignment horizontal="center"/>
    </xf>
    <xf numFmtId="4" fontId="7" fillId="34" borderId="8" xfId="77" applyNumberFormat="1" applyFont="1" applyFill="1" applyBorder="1" applyAlignment="1">
      <alignment horizontal="center"/>
    </xf>
    <xf numFmtId="4" fontId="3" fillId="34" borderId="8" xfId="77" applyNumberFormat="1" applyFont="1" applyFill="1" applyBorder="1" applyAlignment="1">
      <alignment horizontal="center"/>
    </xf>
    <xf numFmtId="0" fontId="3" fillId="34" borderId="0" xfId="2" applyFont="1" applyFill="1" applyAlignment="1">
      <alignment vertical="center"/>
    </xf>
    <xf numFmtId="0" fontId="42" fillId="34" borderId="8" xfId="41" applyNumberFormat="1" applyFont="1" applyFill="1" applyBorder="1" applyAlignment="1">
      <alignment horizontal="center" vertical="center"/>
    </xf>
    <xf numFmtId="0" fontId="42" fillId="2" borderId="8" xfId="41" applyNumberFormat="1" applyFont="1" applyFill="1" applyBorder="1" applyAlignment="1">
      <alignment horizontal="center" vertical="center"/>
    </xf>
    <xf numFmtId="0" fontId="44" fillId="35" borderId="8" xfId="41" applyNumberFormat="1" applyFont="1" applyFill="1" applyBorder="1" applyAlignment="1">
      <alignment horizontal="center" vertical="center"/>
    </xf>
    <xf numFmtId="0" fontId="3" fillId="33" borderId="8" xfId="77" applyFont="1" applyFill="1" applyBorder="1" applyAlignment="1">
      <alignment horizontal="left" vertical="center" wrapText="1" indent="1"/>
    </xf>
    <xf numFmtId="0" fontId="3" fillId="33" borderId="8" xfId="2" applyFont="1" applyFill="1" applyBorder="1" applyAlignment="1">
      <alignment horizontal="center" vertical="center"/>
    </xf>
    <xf numFmtId="4" fontId="3" fillId="33" borderId="8" xfId="2" applyNumberFormat="1" applyFont="1" applyFill="1" applyBorder="1" applyAlignment="1">
      <alignment horizontal="center" vertical="center"/>
    </xf>
    <xf numFmtId="0" fontId="4" fillId="33" borderId="0" xfId="2" applyFont="1" applyFill="1" applyAlignment="1">
      <alignment vertical="center"/>
    </xf>
    <xf numFmtId="0" fontId="42" fillId="36" borderId="8" xfId="41" applyNumberFormat="1" applyFont="1" applyFill="1" applyBorder="1" applyAlignment="1">
      <alignment horizontal="center" vertical="center"/>
    </xf>
    <xf numFmtId="4" fontId="3" fillId="28" borderId="8" xfId="2" applyNumberFormat="1" applyFont="1" applyFill="1" applyBorder="1" applyAlignment="1">
      <alignment horizontal="center" vertical="center"/>
    </xf>
    <xf numFmtId="0" fontId="3" fillId="0" borderId="8" xfId="77" applyFont="1" applyFill="1" applyBorder="1" applyAlignment="1">
      <alignment horizontal="left" vertical="center" wrapText="1" indent="7"/>
    </xf>
    <xf numFmtId="4" fontId="7" fillId="30" borderId="8" xfId="77" applyNumberFormat="1" applyFont="1" applyFill="1" applyBorder="1" applyAlignment="1">
      <alignment horizontal="center"/>
    </xf>
    <xf numFmtId="4" fontId="3" fillId="0" borderId="0" xfId="2" applyNumberFormat="1" applyFont="1" applyFill="1" applyAlignment="1">
      <alignment vertical="center"/>
    </xf>
    <xf numFmtId="4" fontId="46" fillId="33" borderId="8" xfId="77" applyNumberFormat="1" applyFont="1" applyFill="1" applyBorder="1" applyAlignment="1">
      <alignment horizontal="center"/>
    </xf>
    <xf numFmtId="4" fontId="3" fillId="33" borderId="8" xfId="77" applyNumberFormat="1" applyFont="1" applyFill="1" applyBorder="1" applyAlignment="1">
      <alignment horizontal="center"/>
    </xf>
    <xf numFmtId="4" fontId="10" fillId="2" borderId="8" xfId="2" applyNumberFormat="1" applyFont="1" applyFill="1" applyBorder="1" applyAlignment="1">
      <alignment horizontal="center" vertical="center"/>
    </xf>
    <xf numFmtId="0" fontId="3" fillId="33" borderId="8" xfId="2" applyFont="1" applyFill="1" applyBorder="1" applyAlignment="1">
      <alignment horizontal="left" vertical="center" indent="1"/>
    </xf>
    <xf numFmtId="0" fontId="3" fillId="33" borderId="0" xfId="2" applyFont="1" applyFill="1" applyAlignment="1">
      <alignment vertical="center"/>
    </xf>
    <xf numFmtId="4" fontId="7" fillId="33" borderId="8" xfId="77" applyNumberFormat="1" applyFont="1" applyFill="1" applyBorder="1" applyAlignment="1">
      <alignment horizontal="center"/>
    </xf>
    <xf numFmtId="0" fontId="3" fillId="33" borderId="8" xfId="2" applyFont="1" applyFill="1" applyBorder="1" applyAlignment="1">
      <alignment horizontal="left" vertical="center" wrapText="1" indent="1"/>
    </xf>
    <xf numFmtId="4" fontId="7" fillId="33" borderId="8" xfId="2" applyNumberFormat="1" applyFont="1" applyFill="1" applyBorder="1" applyAlignment="1">
      <alignment horizontal="center" vertical="center"/>
    </xf>
    <xf numFmtId="166" fontId="3" fillId="2" borderId="8" xfId="77" applyNumberFormat="1" applyFont="1" applyFill="1" applyBorder="1" applyAlignment="1">
      <alignment horizontal="center"/>
    </xf>
    <xf numFmtId="4" fontId="4" fillId="28" borderId="8" xfId="2" applyNumberFormat="1" applyFont="1" applyFill="1" applyBorder="1" applyAlignment="1">
      <alignment horizontal="center" vertical="center"/>
    </xf>
    <xf numFmtId="0" fontId="3" fillId="0" borderId="8" xfId="77" applyFont="1" applyFill="1" applyBorder="1" applyAlignment="1">
      <alignment horizontal="left" vertical="center" wrapText="1" indent="1"/>
    </xf>
    <xf numFmtId="4" fontId="47" fillId="0" borderId="8" xfId="77" applyNumberFormat="1" applyFont="1" applyFill="1" applyBorder="1" applyAlignment="1">
      <alignment horizontal="center"/>
    </xf>
    <xf numFmtId="4" fontId="4" fillId="0" borderId="8" xfId="77" applyNumberFormat="1" applyFont="1" applyFill="1" applyBorder="1" applyAlignment="1">
      <alignment horizontal="center"/>
    </xf>
    <xf numFmtId="4" fontId="4" fillId="2" borderId="8" xfId="77" applyNumberFormat="1" applyFont="1" applyFill="1" applyBorder="1" applyAlignment="1">
      <alignment horizontal="center"/>
    </xf>
    <xf numFmtId="16" fontId="42" fillId="0" borderId="8" xfId="41" applyNumberFormat="1" applyFont="1" applyFill="1" applyBorder="1" applyAlignment="1">
      <alignment horizontal="center" vertical="center"/>
    </xf>
    <xf numFmtId="4" fontId="10" fillId="0" borderId="8" xfId="77" applyNumberFormat="1" applyFont="1" applyFill="1" applyBorder="1" applyAlignment="1">
      <alignment horizontal="center"/>
    </xf>
    <xf numFmtId="0" fontId="44" fillId="0" borderId="8" xfId="41" applyNumberFormat="1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left" vertical="center" wrapText="1" indent="3"/>
    </xf>
    <xf numFmtId="0" fontId="7" fillId="0" borderId="8" xfId="2" applyFont="1" applyFill="1" applyBorder="1" applyAlignment="1">
      <alignment horizontal="center" vertical="center"/>
    </xf>
    <xf numFmtId="4" fontId="7" fillId="0" borderId="8" xfId="77" applyNumberFormat="1" applyFont="1" applyFill="1" applyBorder="1" applyAlignment="1">
      <alignment horizontal="center" wrapText="1"/>
    </xf>
    <xf numFmtId="0" fontId="7" fillId="2" borderId="0" xfId="2" applyFont="1" applyFill="1" applyAlignment="1">
      <alignment vertical="center"/>
    </xf>
    <xf numFmtId="0" fontId="4" fillId="36" borderId="8" xfId="77" applyFont="1" applyFill="1" applyBorder="1" applyAlignment="1">
      <alignment vertical="center" wrapText="1"/>
    </xf>
    <xf numFmtId="0" fontId="4" fillId="36" borderId="8" xfId="2" applyFont="1" applyFill="1" applyBorder="1" applyAlignment="1">
      <alignment horizontal="center" vertical="center"/>
    </xf>
    <xf numFmtId="4" fontId="4" fillId="36" borderId="8" xfId="2" applyNumberFormat="1" applyFont="1" applyFill="1" applyBorder="1" applyAlignment="1">
      <alignment horizontal="center" vertical="center"/>
    </xf>
    <xf numFmtId="0" fontId="4" fillId="36" borderId="0" xfId="2" applyFont="1" applyFill="1" applyAlignment="1">
      <alignment vertical="center"/>
    </xf>
    <xf numFmtId="4" fontId="7" fillId="28" borderId="8" xfId="2" applyNumberFormat="1" applyFont="1" applyFill="1" applyBorder="1" applyAlignment="1">
      <alignment horizontal="center" vertical="center"/>
    </xf>
    <xf numFmtId="10" fontId="45" fillId="2" borderId="0" xfId="41" applyNumberFormat="1" applyFont="1" applyFill="1" applyBorder="1" applyAlignment="1">
      <alignment horizontal="left"/>
    </xf>
    <xf numFmtId="4" fontId="48" fillId="0" borderId="8" xfId="2" applyNumberFormat="1" applyFont="1" applyFill="1" applyBorder="1" applyAlignment="1">
      <alignment horizontal="center" vertical="center"/>
    </xf>
    <xf numFmtId="0" fontId="42" fillId="38" borderId="8" xfId="41" applyNumberFormat="1" applyFont="1" applyFill="1" applyBorder="1" applyAlignment="1">
      <alignment horizontal="center" vertical="center"/>
    </xf>
    <xf numFmtId="0" fontId="42" fillId="39" borderId="8" xfId="41" applyNumberFormat="1" applyFont="1" applyFill="1" applyBorder="1" applyAlignment="1">
      <alignment horizontal="center" vertical="center"/>
    </xf>
    <xf numFmtId="0" fontId="3" fillId="39" borderId="8" xfId="77" applyFont="1" applyFill="1" applyBorder="1" applyAlignment="1">
      <alignment horizontal="left" vertical="center" wrapText="1" indent="1"/>
    </xf>
    <xf numFmtId="0" fontId="3" fillId="39" borderId="8" xfId="2" applyFont="1" applyFill="1" applyBorder="1" applyAlignment="1">
      <alignment horizontal="center" vertical="center"/>
    </xf>
    <xf numFmtId="4" fontId="3" fillId="39" borderId="8" xfId="2" applyNumberFormat="1" applyFont="1" applyFill="1" applyBorder="1" applyAlignment="1">
      <alignment horizontal="center" vertical="center"/>
    </xf>
    <xf numFmtId="0" fontId="40" fillId="39" borderId="0" xfId="41" applyNumberFormat="1" applyFont="1" applyFill="1" applyBorder="1" applyAlignment="1">
      <alignment horizontal="left"/>
    </xf>
    <xf numFmtId="0" fontId="3" fillId="39" borderId="0" xfId="2" applyFont="1" applyFill="1" applyAlignment="1">
      <alignment vertical="center"/>
    </xf>
    <xf numFmtId="49" fontId="3" fillId="0" borderId="8" xfId="77" applyNumberFormat="1" applyFont="1" applyFill="1" applyBorder="1" applyAlignment="1">
      <alignment horizontal="center" vertical="center"/>
    </xf>
    <xf numFmtId="49" fontId="4" fillId="0" borderId="8" xfId="77" applyNumberFormat="1" applyFont="1" applyFill="1" applyBorder="1" applyAlignment="1">
      <alignment horizontal="center" vertical="center"/>
    </xf>
    <xf numFmtId="4" fontId="47" fillId="0" borderId="8" xfId="77" applyNumberFormat="1" applyFont="1" applyFill="1" applyBorder="1" applyAlignment="1">
      <alignment horizontal="center" vertical="center"/>
    </xf>
    <xf numFmtId="4" fontId="4" fillId="0" borderId="8" xfId="77" applyNumberFormat="1" applyFont="1" applyFill="1" applyBorder="1" applyAlignment="1">
      <alignment horizontal="center" vertical="center"/>
    </xf>
    <xf numFmtId="4" fontId="46" fillId="0" borderId="8" xfId="77" applyNumberFormat="1" applyFont="1" applyFill="1" applyBorder="1" applyAlignment="1">
      <alignment horizontal="center" vertical="center"/>
    </xf>
    <xf numFmtId="166" fontId="3" fillId="0" borderId="8" xfId="2" applyNumberFormat="1" applyFont="1" applyFill="1" applyBorder="1" applyAlignment="1">
      <alignment horizontal="center" vertical="center"/>
    </xf>
    <xf numFmtId="4" fontId="4" fillId="2" borderId="8" xfId="77" applyNumberFormat="1" applyFont="1" applyFill="1" applyBorder="1" applyAlignment="1">
      <alignment horizontal="center" vertical="center"/>
    </xf>
    <xf numFmtId="0" fontId="47" fillId="0" borderId="8" xfId="77" applyFont="1" applyFill="1" applyBorder="1" applyAlignment="1">
      <alignment horizontal="center" vertical="center"/>
    </xf>
    <xf numFmtId="4" fontId="4" fillId="0" borderId="8" xfId="70" applyNumberFormat="1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3" fillId="0" borderId="8" xfId="77" applyFont="1" applyFill="1" applyBorder="1" applyAlignment="1">
      <alignment vertical="center"/>
    </xf>
    <xf numFmtId="49" fontId="3" fillId="2" borderId="8" xfId="77" applyNumberFormat="1" applyFont="1" applyFill="1" applyBorder="1" applyAlignment="1">
      <alignment horizontal="center" vertical="center"/>
    </xf>
    <xf numFmtId="0" fontId="3" fillId="2" borderId="8" xfId="77" applyFont="1" applyFill="1" applyBorder="1" applyAlignment="1">
      <alignment horizontal="left" vertical="center" wrapText="1" indent="1"/>
    </xf>
    <xf numFmtId="0" fontId="3" fillId="2" borderId="8" xfId="2" applyFont="1" applyFill="1" applyBorder="1" applyAlignment="1">
      <alignment horizontal="center" vertical="center"/>
    </xf>
    <xf numFmtId="4" fontId="3" fillId="0" borderId="8" xfId="77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" fontId="3" fillId="2" borderId="8" xfId="77" applyNumberFormat="1" applyFont="1" applyFill="1" applyBorder="1" applyAlignment="1">
      <alignment horizontal="center" vertical="center" wrapText="1"/>
    </xf>
    <xf numFmtId="4" fontId="3" fillId="2" borderId="8" xfId="77" applyNumberFormat="1" applyFont="1" applyFill="1" applyBorder="1" applyAlignment="1">
      <alignment horizontal="center" vertical="center"/>
    </xf>
    <xf numFmtId="0" fontId="3" fillId="0" borderId="8" xfId="77" applyFont="1" applyFill="1" applyBorder="1" applyAlignment="1">
      <alignment vertical="center" wrapText="1"/>
    </xf>
    <xf numFmtId="4" fontId="7" fillId="0" borderId="8" xfId="2" applyNumberFormat="1" applyFont="1" applyFill="1" applyBorder="1" applyAlignment="1">
      <alignment horizontal="center"/>
    </xf>
    <xf numFmtId="49" fontId="3" fillId="0" borderId="8" xfId="2" applyNumberFormat="1" applyFont="1" applyFill="1" applyBorder="1" applyAlignment="1">
      <alignment horizontal="center" vertical="center"/>
    </xf>
    <xf numFmtId="49" fontId="3" fillId="0" borderId="26" xfId="2" applyNumberFormat="1" applyFont="1" applyFill="1" applyBorder="1" applyAlignment="1">
      <alignment horizontal="left" vertical="center"/>
    </xf>
    <xf numFmtId="0" fontId="8" fillId="2" borderId="8" xfId="2" applyFont="1" applyFill="1" applyBorder="1" applyAlignment="1">
      <alignment horizontal="center" vertical="center" wrapText="1"/>
    </xf>
    <xf numFmtId="166" fontId="3" fillId="2" borderId="8" xfId="2" applyNumberFormat="1" applyFont="1" applyFill="1" applyBorder="1" applyAlignment="1">
      <alignment horizontal="center" vertical="center"/>
    </xf>
    <xf numFmtId="172" fontId="3" fillId="2" borderId="8" xfId="2" applyNumberFormat="1" applyFont="1" applyFill="1" applyBorder="1" applyAlignment="1">
      <alignment horizontal="center" vertical="center"/>
    </xf>
    <xf numFmtId="4" fontId="4" fillId="2" borderId="8" xfId="70" applyNumberFormat="1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4" fontId="7" fillId="2" borderId="8" xfId="77" applyNumberFormat="1" applyFont="1" applyFill="1" applyBorder="1" applyAlignment="1">
      <alignment horizontal="center"/>
    </xf>
    <xf numFmtId="4" fontId="4" fillId="40" borderId="8" xfId="2" applyNumberFormat="1" applyFont="1" applyFill="1" applyBorder="1" applyAlignment="1">
      <alignment horizontal="center" vertical="center"/>
    </xf>
    <xf numFmtId="4" fontId="3" fillId="40" borderId="8" xfId="77" applyNumberFormat="1" applyFont="1" applyFill="1" applyBorder="1" applyAlignment="1">
      <alignment horizontal="center"/>
    </xf>
    <xf numFmtId="4" fontId="4" fillId="2" borderId="0" xfId="2" applyNumberFormat="1" applyFont="1" applyFill="1"/>
    <xf numFmtId="171" fontId="4" fillId="2" borderId="0" xfId="2" applyNumberFormat="1" applyFont="1" applyFill="1" applyAlignment="1">
      <alignment vertical="center"/>
    </xf>
    <xf numFmtId="170" fontId="4" fillId="2" borderId="0" xfId="2" applyNumberFormat="1" applyFont="1" applyFill="1" applyAlignment="1">
      <alignment vertical="center"/>
    </xf>
    <xf numFmtId="164" fontId="3" fillId="2" borderId="8" xfId="1" applyFont="1" applyFill="1" applyBorder="1" applyAlignment="1">
      <alignment horizontal="center" vertical="center"/>
    </xf>
    <xf numFmtId="4" fontId="3" fillId="2" borderId="0" xfId="2" applyNumberFormat="1" applyFont="1" applyFill="1"/>
    <xf numFmtId="0" fontId="3" fillId="2" borderId="8" xfId="0" applyFont="1" applyFill="1" applyBorder="1" applyAlignment="1">
      <alignment vertical="center" wrapText="1"/>
    </xf>
    <xf numFmtId="0" fontId="4" fillId="2" borderId="10" xfId="2" applyFont="1" applyFill="1" applyBorder="1" applyAlignment="1">
      <alignment vertical="center"/>
    </xf>
    <xf numFmtId="0" fontId="4" fillId="2" borderId="8" xfId="2" applyFont="1" applyFill="1" applyBorder="1" applyAlignment="1">
      <alignment vertical="center"/>
    </xf>
    <xf numFmtId="4" fontId="4" fillId="2" borderId="0" xfId="2" applyNumberFormat="1" applyFont="1" applyFill="1" applyAlignment="1">
      <alignment vertical="center"/>
    </xf>
    <xf numFmtId="2" fontId="4" fillId="2" borderId="0" xfId="2" applyNumberFormat="1" applyFont="1" applyFill="1" applyAlignment="1">
      <alignment horizontal="center" vertical="center"/>
    </xf>
    <xf numFmtId="4" fontId="4" fillId="2" borderId="0" xfId="2" applyNumberFormat="1" applyFont="1" applyFill="1" applyAlignment="1">
      <alignment horizontal="center" vertical="center"/>
    </xf>
    <xf numFmtId="166" fontId="3" fillId="2" borderId="0" xfId="2" applyNumberFormat="1" applyFont="1" applyFill="1"/>
    <xf numFmtId="167" fontId="3" fillId="2" borderId="0" xfId="2" applyNumberFormat="1" applyFont="1" applyFill="1"/>
    <xf numFmtId="0" fontId="3" fillId="2" borderId="0" xfId="0" applyFont="1" applyFill="1" applyAlignment="1">
      <alignment horizontal="justify"/>
    </xf>
    <xf numFmtId="43" fontId="4" fillId="2" borderId="0" xfId="2" applyNumberFormat="1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8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8" xfId="2" applyNumberFormat="1" applyFont="1" applyFill="1" applyBorder="1" applyAlignment="1">
      <alignment horizontal="center" vertical="center"/>
    </xf>
    <xf numFmtId="0" fontId="2" fillId="2" borderId="0" xfId="0" applyFont="1" applyFill="1"/>
    <xf numFmtId="0" fontId="49" fillId="2" borderId="0" xfId="0" applyFont="1" applyFill="1" applyAlignment="1">
      <alignment horizontal="center"/>
    </xf>
    <xf numFmtId="0" fontId="49" fillId="2" borderId="0" xfId="0" applyFont="1" applyFill="1" applyAlignment="1"/>
    <xf numFmtId="0" fontId="50" fillId="2" borderId="0" xfId="45" applyFont="1" applyFill="1" applyAlignment="1">
      <alignment horizontal="right"/>
    </xf>
    <xf numFmtId="0" fontId="50" fillId="2" borderId="0" xfId="0" applyFont="1" applyFill="1" applyAlignment="1"/>
    <xf numFmtId="0" fontId="2" fillId="2" borderId="0" xfId="0" applyFont="1" applyFill="1" applyAlignment="1"/>
    <xf numFmtId="49" fontId="8" fillId="2" borderId="8" xfId="2" applyNumberFormat="1" applyFont="1" applyFill="1" applyBorder="1" applyAlignment="1">
      <alignment horizontal="center" vertical="center"/>
    </xf>
    <xf numFmtId="0" fontId="50" fillId="2" borderId="0" xfId="57" applyFont="1" applyFill="1" applyAlignment="1">
      <alignment vertical="center"/>
    </xf>
    <xf numFmtId="0" fontId="49" fillId="2" borderId="0" xfId="57" applyFont="1" applyFill="1" applyAlignment="1">
      <alignment vertical="center"/>
    </xf>
    <xf numFmtId="0" fontId="2" fillId="2" borderId="0" xfId="57" applyFont="1" applyFill="1" applyAlignment="1">
      <alignment vertical="top"/>
    </xf>
    <xf numFmtId="49" fontId="4" fillId="2" borderId="8" xfId="0" applyNumberFormat="1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3" fontId="4" fillId="2" borderId="8" xfId="2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/>
    </xf>
    <xf numFmtId="4" fontId="4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9" fontId="3" fillId="2" borderId="14" xfId="2" applyNumberFormat="1" applyFont="1" applyFill="1" applyBorder="1" applyAlignment="1">
      <alignment horizontal="center" vertical="center"/>
    </xf>
    <xf numFmtId="49" fontId="3" fillId="2" borderId="15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29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30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 wrapText="1"/>
    </xf>
    <xf numFmtId="49" fontId="3" fillId="2" borderId="7" xfId="2" applyNumberFormat="1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19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33" xfId="2" applyFont="1" applyFill="1" applyBorder="1" applyAlignment="1">
      <alignment horizontal="left" vertical="center" wrapText="1"/>
    </xf>
    <xf numFmtId="0" fontId="3" fillId="2" borderId="3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0" fontId="3" fillId="2" borderId="0" xfId="2" applyNumberFormat="1" applyFont="1" applyFill="1" applyAlignment="1">
      <alignment horizontal="left" vertical="top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7" xfId="2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7" fillId="2" borderId="29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30" xfId="2" applyFont="1" applyFill="1" applyBorder="1" applyAlignment="1">
      <alignment horizontal="center" vertical="center" wrapText="1"/>
    </xf>
    <xf numFmtId="49" fontId="4" fillId="2" borderId="8" xfId="2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50" fillId="2" borderId="0" xfId="0" applyFont="1" applyFill="1" applyAlignment="1">
      <alignment horizontal="center"/>
    </xf>
    <xf numFmtId="0" fontId="49" fillId="2" borderId="0" xfId="0" applyFont="1" applyFill="1" applyAlignment="1">
      <alignment horizontal="center"/>
    </xf>
    <xf numFmtId="0" fontId="3" fillId="2" borderId="8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 wrapText="1"/>
    </xf>
    <xf numFmtId="49" fontId="3" fillId="2" borderId="8" xfId="2" applyNumberFormat="1" applyFont="1" applyFill="1" applyBorder="1" applyAlignment="1">
      <alignment horizontal="center" vertical="center"/>
    </xf>
    <xf numFmtId="49" fontId="3" fillId="2" borderId="8" xfId="2" applyNumberFormat="1" applyFont="1" applyFill="1" applyBorder="1" applyAlignment="1">
      <alignment horizontal="center" vertical="center" wrapText="1"/>
    </xf>
    <xf numFmtId="0" fontId="2" fillId="2" borderId="0" xfId="57" applyFont="1" applyFill="1" applyAlignment="1">
      <alignment horizontal="center" vertical="top"/>
    </xf>
    <xf numFmtId="0" fontId="50" fillId="2" borderId="0" xfId="57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49" fontId="3" fillId="37" borderId="8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0" fontId="3" fillId="0" borderId="0" xfId="2" applyNumberFormat="1" applyFont="1" applyFill="1" applyAlignment="1">
      <alignment horizontal="left" vertical="top" wrapText="1"/>
    </xf>
    <xf numFmtId="0" fontId="3" fillId="0" borderId="0" xfId="77" applyFont="1" applyFill="1" applyAlignment="1">
      <alignment horizontal="center" vertical="center" wrapText="1"/>
    </xf>
    <xf numFmtId="0" fontId="12" fillId="0" borderId="0" xfId="77" applyFont="1" applyFill="1" applyAlignment="1">
      <alignment horizontal="left" vertical="top"/>
    </xf>
    <xf numFmtId="0" fontId="3" fillId="0" borderId="0" xfId="2" applyFont="1" applyFill="1" applyAlignment="1">
      <alignment horizontal="center" vertical="center" wrapText="1"/>
    </xf>
    <xf numFmtId="49" fontId="3" fillId="0" borderId="8" xfId="2" applyNumberFormat="1" applyFont="1" applyFill="1" applyBorder="1" applyAlignment="1">
      <alignment horizontal="center" vertical="center" wrapText="1"/>
    </xf>
    <xf numFmtId="0" fontId="3" fillId="0" borderId="5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0" xfId="77" applyFont="1" applyFill="1" applyAlignment="1">
      <alignment horizontal="center" vertical="center"/>
    </xf>
    <xf numFmtId="0" fontId="41" fillId="0" borderId="0" xfId="77" applyNumberFormat="1" applyFont="1" applyFill="1" applyBorder="1" applyAlignment="1">
      <alignment horizontal="right" vertical="top" wrapText="1"/>
    </xf>
    <xf numFmtId="0" fontId="3" fillId="0" borderId="0" xfId="2" applyFont="1" applyFill="1" applyBorder="1" applyAlignment="1">
      <alignment horizontal="center" vertical="center" wrapText="1"/>
    </xf>
    <xf numFmtId="0" fontId="12" fillId="0" borderId="0" xfId="77" applyFont="1" applyFill="1" applyAlignment="1">
      <alignment horizontal="center" vertical="center"/>
    </xf>
    <xf numFmtId="0" fontId="12" fillId="0" borderId="0" xfId="77" applyFont="1" applyFill="1" applyAlignment="1">
      <alignment horizontal="center" vertical="top"/>
    </xf>
  </cellXfs>
  <cellStyles count="78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" xfId="41"/>
    <cellStyle name="Обычный 12 2" xfId="42"/>
    <cellStyle name="Обычный 2" xfId="43"/>
    <cellStyle name="Обычный 2 2" xfId="77"/>
    <cellStyle name="Обычный 2 26 2" xfId="44"/>
    <cellStyle name="Обычный 3" xfId="45"/>
    <cellStyle name="Обычный 3 10 2" xfId="46"/>
    <cellStyle name="Обычный 3 2" xfId="2"/>
    <cellStyle name="Обычный 3 2 2 2" xfId="47"/>
    <cellStyle name="Обычный 3 21" xfId="48"/>
    <cellStyle name="Обычный 30" xfId="49"/>
    <cellStyle name="Обычный 4" xfId="50"/>
    <cellStyle name="Обычный 4 2" xfId="51"/>
    <cellStyle name="Обычный 5" xfId="52"/>
    <cellStyle name="Обычный 6" xfId="53"/>
    <cellStyle name="Обычный 6 2" xfId="54"/>
    <cellStyle name="Обычный 6 2 2" xfId="55"/>
    <cellStyle name="Обычный 6 2 3" xfId="56"/>
    <cellStyle name="Обычный 7" xfId="57"/>
    <cellStyle name="Обычный 7 2" xfId="58"/>
    <cellStyle name="Обычный 8" xfId="3"/>
    <cellStyle name="Обычный_Формат МЭ  - (кор  08 09 2010) 2" xfId="4"/>
    <cellStyle name="Плохой 2" xfId="59"/>
    <cellStyle name="Пояснение 2" xfId="60"/>
    <cellStyle name="Примечание 2" xfId="61"/>
    <cellStyle name="Процентный 2" xfId="62"/>
    <cellStyle name="Процентный 2 3" xfId="63"/>
    <cellStyle name="Процентный 2 3 2" xfId="64"/>
    <cellStyle name="Процентный 3" xfId="65"/>
    <cellStyle name="Процентный 4" xfId="66"/>
    <cellStyle name="Связанная ячейка 2" xfId="67"/>
    <cellStyle name="Стиль 1" xfId="68"/>
    <cellStyle name="Текст предупреждения 2" xfId="69"/>
    <cellStyle name="Финансовый" xfId="1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64"/>
  <sheetViews>
    <sheetView topLeftCell="A30" zoomScale="85" zoomScaleNormal="85" zoomScaleSheetLayoutView="90" workbookViewId="0">
      <selection activeCell="D75" sqref="D75"/>
    </sheetView>
  </sheetViews>
  <sheetFormatPr defaultColWidth="10.28515625" defaultRowHeight="15" outlineLevelRow="2" x14ac:dyDescent="0.25"/>
  <cols>
    <col min="1" max="1" width="10.140625" style="1" customWidth="1"/>
    <col min="2" max="2" width="85.28515625" style="2" customWidth="1"/>
    <col min="3" max="3" width="12.28515625" style="3" customWidth="1"/>
    <col min="4" max="5" width="12.7109375" style="3" customWidth="1"/>
    <col min="6" max="6" width="12.7109375" style="4" customWidth="1"/>
    <col min="7" max="8" width="12.5703125" style="4" customWidth="1"/>
    <col min="9" max="9" width="31.7109375" style="4" customWidth="1"/>
    <col min="10" max="10" width="11" style="6" customWidth="1"/>
    <col min="11" max="11" width="11.85546875" style="6" customWidth="1"/>
    <col min="12" max="16384" width="10.28515625" style="6"/>
  </cols>
  <sheetData>
    <row r="1" spans="1:10" x14ac:dyDescent="0.25">
      <c r="I1" s="5" t="s">
        <v>0</v>
      </c>
    </row>
    <row r="2" spans="1:10" x14ac:dyDescent="0.25">
      <c r="I2" s="5" t="s">
        <v>1</v>
      </c>
    </row>
    <row r="3" spans="1:10" x14ac:dyDescent="0.25">
      <c r="I3" s="5" t="s">
        <v>2</v>
      </c>
    </row>
    <row r="4" spans="1:10" x14ac:dyDescent="0.25">
      <c r="I4" s="7"/>
    </row>
    <row r="5" spans="1:10" x14ac:dyDescent="0.25">
      <c r="I5" s="7"/>
    </row>
    <row r="6" spans="1:10" x14ac:dyDescent="0.25">
      <c r="A6" s="466" t="s">
        <v>3</v>
      </c>
      <c r="B6" s="466"/>
      <c r="C6" s="466"/>
      <c r="D6" s="466"/>
      <c r="E6" s="466"/>
      <c r="F6" s="466"/>
      <c r="G6" s="466"/>
      <c r="H6" s="466"/>
      <c r="I6" s="466"/>
    </row>
    <row r="7" spans="1:10" x14ac:dyDescent="0.25">
      <c r="A7" s="467"/>
      <c r="B7" s="467"/>
      <c r="C7" s="467"/>
      <c r="D7" s="467"/>
      <c r="E7" s="467"/>
      <c r="F7" s="467"/>
      <c r="G7" s="467"/>
      <c r="H7" s="467"/>
      <c r="I7" s="467"/>
    </row>
    <row r="9" spans="1:10" ht="21.75" customHeight="1" x14ac:dyDescent="0.25">
      <c r="A9" s="468" t="s">
        <v>4</v>
      </c>
      <c r="B9" s="468"/>
      <c r="J9" s="8"/>
    </row>
    <row r="10" spans="1:10" x14ac:dyDescent="0.25">
      <c r="B10" s="9" t="s">
        <v>5</v>
      </c>
    </row>
    <row r="11" spans="1:10" ht="15.75" x14ac:dyDescent="0.25">
      <c r="B11" s="10" t="s">
        <v>6</v>
      </c>
      <c r="J11" s="8"/>
    </row>
    <row r="12" spans="1:10" s="11" customFormat="1" ht="15.75" customHeight="1" x14ac:dyDescent="0.25">
      <c r="A12" s="469" t="s">
        <v>7</v>
      </c>
      <c r="B12" s="469"/>
      <c r="C12" s="3"/>
      <c r="D12" s="3"/>
      <c r="E12" s="3"/>
      <c r="F12" s="4"/>
      <c r="G12" s="4"/>
      <c r="H12" s="4"/>
      <c r="I12" s="4"/>
    </row>
    <row r="13" spans="1:10" x14ac:dyDescent="0.25">
      <c r="B13" s="10"/>
    </row>
    <row r="14" spans="1:10" ht="18.75" customHeight="1" thickBot="1" x14ac:dyDescent="0.3">
      <c r="A14" s="470" t="s">
        <v>8</v>
      </c>
      <c r="B14" s="470"/>
      <c r="C14" s="470"/>
      <c r="D14" s="470"/>
      <c r="E14" s="470"/>
      <c r="F14" s="470"/>
      <c r="G14" s="470"/>
      <c r="H14" s="470"/>
      <c r="I14" s="470"/>
    </row>
    <row r="15" spans="1:10" ht="35.25" customHeight="1" x14ac:dyDescent="0.25">
      <c r="A15" s="471" t="s">
        <v>9</v>
      </c>
      <c r="B15" s="473" t="s">
        <v>10</v>
      </c>
      <c r="C15" s="475" t="s">
        <v>11</v>
      </c>
      <c r="D15" s="12">
        <v>2020</v>
      </c>
      <c r="E15" s="12">
        <v>2021</v>
      </c>
      <c r="F15" s="13">
        <v>2022</v>
      </c>
      <c r="G15" s="12">
        <v>2023</v>
      </c>
      <c r="H15" s="13">
        <v>2024</v>
      </c>
      <c r="I15" s="14" t="s">
        <v>12</v>
      </c>
    </row>
    <row r="16" spans="1:10" x14ac:dyDescent="0.25">
      <c r="A16" s="472"/>
      <c r="B16" s="474"/>
      <c r="C16" s="476"/>
      <c r="D16" s="15"/>
      <c r="E16" s="15"/>
      <c r="F16" s="16"/>
      <c r="G16" s="16"/>
      <c r="H16" s="16"/>
      <c r="I16" s="17"/>
    </row>
    <row r="17" spans="1:10" s="22" customFormat="1" ht="15.75" thickBot="1" x14ac:dyDescent="0.3">
      <c r="A17" s="18">
        <v>1</v>
      </c>
      <c r="B17" s="19">
        <v>2</v>
      </c>
      <c r="C17" s="20">
        <v>3</v>
      </c>
      <c r="D17" s="21">
        <v>4</v>
      </c>
      <c r="E17" s="18">
        <v>5</v>
      </c>
      <c r="F17" s="19">
        <v>6</v>
      </c>
      <c r="G17" s="19">
        <v>8</v>
      </c>
      <c r="H17" s="19">
        <v>10</v>
      </c>
      <c r="I17" s="20">
        <v>14</v>
      </c>
      <c r="J17" s="6"/>
    </row>
    <row r="18" spans="1:10" s="22" customFormat="1" ht="15.75" thickBot="1" x14ac:dyDescent="0.3">
      <c r="A18" s="450" t="s">
        <v>13</v>
      </c>
      <c r="B18" s="451"/>
      <c r="C18" s="451"/>
      <c r="D18" s="451"/>
      <c r="E18" s="451"/>
      <c r="F18" s="451"/>
      <c r="G18" s="451"/>
      <c r="H18" s="451"/>
      <c r="I18" s="452"/>
      <c r="J18" s="6"/>
    </row>
    <row r="19" spans="1:10" s="30" customFormat="1" ht="14.25" x14ac:dyDescent="0.2">
      <c r="A19" s="23" t="s">
        <v>14</v>
      </c>
      <c r="B19" s="24" t="s">
        <v>15</v>
      </c>
      <c r="C19" s="25" t="s">
        <v>16</v>
      </c>
      <c r="D19" s="26">
        <f t="shared" ref="D19:I19" si="0">D20+D24+D25+D26+D27+D28+D29+D30+D33</f>
        <v>332.54388</v>
      </c>
      <c r="E19" s="27">
        <f t="shared" si="0"/>
        <v>340.73318374999991</v>
      </c>
      <c r="F19" s="27">
        <f t="shared" si="0"/>
        <v>347.50680113874995</v>
      </c>
      <c r="G19" s="27">
        <f t="shared" si="0"/>
        <v>358.64226377088369</v>
      </c>
      <c r="H19" s="27">
        <f t="shared" si="0"/>
        <v>362.35305962040638</v>
      </c>
      <c r="I19" s="28">
        <f t="shared" si="0"/>
        <v>1741.7791882800398</v>
      </c>
      <c r="J19" s="29"/>
    </row>
    <row r="20" spans="1:10" s="22" customFormat="1" x14ac:dyDescent="0.25">
      <c r="A20" s="31" t="s">
        <v>17</v>
      </c>
      <c r="B20" s="32" t="s">
        <v>18</v>
      </c>
      <c r="C20" s="33" t="s">
        <v>16</v>
      </c>
      <c r="D20" s="34"/>
      <c r="E20" s="35"/>
      <c r="F20" s="35"/>
      <c r="G20" s="35"/>
      <c r="H20" s="35"/>
      <c r="I20" s="36">
        <f>I21+I22+I23</f>
        <v>0</v>
      </c>
      <c r="J20" s="6"/>
    </row>
    <row r="21" spans="1:10" s="22" customFormat="1" ht="30" hidden="1" outlineLevel="2" x14ac:dyDescent="0.25">
      <c r="A21" s="31" t="s">
        <v>19</v>
      </c>
      <c r="B21" s="37" t="s">
        <v>20</v>
      </c>
      <c r="C21" s="33" t="s">
        <v>16</v>
      </c>
      <c r="D21" s="38"/>
      <c r="E21" s="39"/>
      <c r="F21" s="40"/>
      <c r="G21" s="41"/>
      <c r="H21" s="41"/>
      <c r="I21" s="42">
        <f t="shared" ref="I21:I29" si="1">D21+E21+F21+G21+H21</f>
        <v>0</v>
      </c>
      <c r="J21" s="6"/>
    </row>
    <row r="22" spans="1:10" s="22" customFormat="1" ht="30" hidden="1" outlineLevel="2" x14ac:dyDescent="0.25">
      <c r="A22" s="31" t="s">
        <v>21</v>
      </c>
      <c r="B22" s="37" t="s">
        <v>22</v>
      </c>
      <c r="C22" s="33" t="s">
        <v>16</v>
      </c>
      <c r="D22" s="38"/>
      <c r="E22" s="39"/>
      <c r="F22" s="40"/>
      <c r="G22" s="41"/>
      <c r="H22" s="41"/>
      <c r="I22" s="42">
        <f t="shared" si="1"/>
        <v>0</v>
      </c>
      <c r="J22" s="6"/>
    </row>
    <row r="23" spans="1:10" s="22" customFormat="1" ht="30" hidden="1" outlineLevel="2" x14ac:dyDescent="0.25">
      <c r="A23" s="31" t="s">
        <v>23</v>
      </c>
      <c r="B23" s="37" t="s">
        <v>24</v>
      </c>
      <c r="C23" s="33" t="s">
        <v>16</v>
      </c>
      <c r="D23" s="38"/>
      <c r="E23" s="39"/>
      <c r="F23" s="40"/>
      <c r="G23" s="41"/>
      <c r="H23" s="41"/>
      <c r="I23" s="42">
        <f t="shared" si="1"/>
        <v>0</v>
      </c>
      <c r="J23" s="6"/>
    </row>
    <row r="24" spans="1:10" s="22" customFormat="1" collapsed="1" x14ac:dyDescent="0.25">
      <c r="A24" s="31" t="s">
        <v>25</v>
      </c>
      <c r="B24" s="32" t="s">
        <v>26</v>
      </c>
      <c r="C24" s="33" t="s">
        <v>16</v>
      </c>
      <c r="D24" s="38"/>
      <c r="E24" s="39"/>
      <c r="F24" s="40"/>
      <c r="G24" s="41"/>
      <c r="H24" s="41"/>
      <c r="I24" s="42">
        <f t="shared" si="1"/>
        <v>0</v>
      </c>
      <c r="J24" s="6"/>
    </row>
    <row r="25" spans="1:10" s="22" customFormat="1" x14ac:dyDescent="0.25">
      <c r="A25" s="31" t="s">
        <v>27</v>
      </c>
      <c r="B25" s="32" t="s">
        <v>28</v>
      </c>
      <c r="C25" s="33" t="s">
        <v>16</v>
      </c>
      <c r="D25" s="38">
        <v>332.54388</v>
      </c>
      <c r="E25" s="39">
        <v>340.73318374999991</v>
      </c>
      <c r="F25" s="40">
        <v>347.50680113874995</v>
      </c>
      <c r="G25" s="41">
        <v>358.64226377088369</v>
      </c>
      <c r="H25" s="41">
        <v>362.35305962040638</v>
      </c>
      <c r="I25" s="42">
        <f t="shared" si="1"/>
        <v>1741.7791882800398</v>
      </c>
      <c r="J25" s="6"/>
    </row>
    <row r="26" spans="1:10" s="22" customFormat="1" x14ac:dyDescent="0.25">
      <c r="A26" s="31" t="s">
        <v>29</v>
      </c>
      <c r="B26" s="32" t="s">
        <v>30</v>
      </c>
      <c r="C26" s="33" t="s">
        <v>16</v>
      </c>
      <c r="D26" s="38"/>
      <c r="E26" s="39"/>
      <c r="F26" s="40"/>
      <c r="G26" s="41"/>
      <c r="H26" s="41"/>
      <c r="I26" s="42">
        <f t="shared" si="1"/>
        <v>0</v>
      </c>
      <c r="J26" s="6"/>
    </row>
    <row r="27" spans="1:10" s="22" customFormat="1" x14ac:dyDescent="0.25">
      <c r="A27" s="31" t="s">
        <v>31</v>
      </c>
      <c r="B27" s="32" t="s">
        <v>32</v>
      </c>
      <c r="C27" s="33" t="s">
        <v>16</v>
      </c>
      <c r="D27" s="38"/>
      <c r="E27" s="39"/>
      <c r="F27" s="40"/>
      <c r="G27" s="41"/>
      <c r="H27" s="41"/>
      <c r="I27" s="42">
        <f t="shared" si="1"/>
        <v>0</v>
      </c>
      <c r="J27" s="6"/>
    </row>
    <row r="28" spans="1:10" s="22" customFormat="1" x14ac:dyDescent="0.25">
      <c r="A28" s="31" t="s">
        <v>33</v>
      </c>
      <c r="B28" s="32" t="s">
        <v>34</v>
      </c>
      <c r="C28" s="33" t="s">
        <v>16</v>
      </c>
      <c r="D28" s="38"/>
      <c r="E28" s="39"/>
      <c r="F28" s="40"/>
      <c r="G28" s="41"/>
      <c r="H28" s="41"/>
      <c r="I28" s="42">
        <f t="shared" si="1"/>
        <v>0</v>
      </c>
      <c r="J28" s="6"/>
    </row>
    <row r="29" spans="1:10" s="22" customFormat="1" x14ac:dyDescent="0.25">
      <c r="A29" s="31" t="s">
        <v>35</v>
      </c>
      <c r="B29" s="32" t="s">
        <v>36</v>
      </c>
      <c r="C29" s="33" t="s">
        <v>16</v>
      </c>
      <c r="D29" s="38"/>
      <c r="E29" s="39"/>
      <c r="F29" s="40"/>
      <c r="G29" s="41"/>
      <c r="H29" s="41"/>
      <c r="I29" s="42">
        <f t="shared" si="1"/>
        <v>0</v>
      </c>
      <c r="J29" s="6"/>
    </row>
    <row r="30" spans="1:10" s="22" customFormat="1" ht="30" x14ac:dyDescent="0.25">
      <c r="A30" s="31" t="s">
        <v>37</v>
      </c>
      <c r="B30" s="37" t="s">
        <v>38</v>
      </c>
      <c r="C30" s="33" t="s">
        <v>16</v>
      </c>
      <c r="D30" s="34"/>
      <c r="E30" s="35"/>
      <c r="F30" s="35"/>
      <c r="G30" s="35"/>
      <c r="H30" s="35"/>
      <c r="I30" s="36">
        <f>I31+I32</f>
        <v>0</v>
      </c>
      <c r="J30" s="6"/>
    </row>
    <row r="31" spans="1:10" s="22" customFormat="1" hidden="1" outlineLevel="1" x14ac:dyDescent="0.25">
      <c r="A31" s="31" t="s">
        <v>39</v>
      </c>
      <c r="B31" s="43" t="s">
        <v>40</v>
      </c>
      <c r="C31" s="33" t="s">
        <v>16</v>
      </c>
      <c r="D31" s="38"/>
      <c r="E31" s="39"/>
      <c r="F31" s="40"/>
      <c r="G31" s="41"/>
      <c r="H31" s="41"/>
      <c r="I31" s="42">
        <f>D31+E31+F31+G31+H31</f>
        <v>0</v>
      </c>
      <c r="J31" s="6"/>
    </row>
    <row r="32" spans="1:10" s="22" customFormat="1" hidden="1" outlineLevel="1" x14ac:dyDescent="0.25">
      <c r="A32" s="31" t="s">
        <v>41</v>
      </c>
      <c r="B32" s="43" t="s">
        <v>42</v>
      </c>
      <c r="C32" s="33" t="s">
        <v>16</v>
      </c>
      <c r="D32" s="38"/>
      <c r="E32" s="39"/>
      <c r="F32" s="40"/>
      <c r="G32" s="41"/>
      <c r="H32" s="41"/>
      <c r="I32" s="42">
        <f>D32+E32+F32+G32+H32</f>
        <v>0</v>
      </c>
      <c r="J32" s="6"/>
    </row>
    <row r="33" spans="1:11" s="22" customFormat="1" ht="15.75" collapsed="1" thickBot="1" x14ac:dyDescent="0.3">
      <c r="A33" s="44" t="s">
        <v>43</v>
      </c>
      <c r="B33" s="45" t="s">
        <v>44</v>
      </c>
      <c r="C33" s="46" t="s">
        <v>16</v>
      </c>
      <c r="D33" s="47"/>
      <c r="E33" s="48"/>
      <c r="F33" s="49"/>
      <c r="G33" s="50"/>
      <c r="H33" s="50"/>
      <c r="I33" s="42">
        <f>D33+E33+F33+G33+H33</f>
        <v>0</v>
      </c>
      <c r="J33" s="6"/>
    </row>
    <row r="34" spans="1:11" s="30" customFormat="1" ht="28.5" x14ac:dyDescent="0.25">
      <c r="A34" s="51" t="s">
        <v>45</v>
      </c>
      <c r="B34" s="52" t="s">
        <v>46</v>
      </c>
      <c r="C34" s="53" t="s">
        <v>16</v>
      </c>
      <c r="D34" s="26">
        <f t="shared" ref="D34:I34" si="2">D35+D39+D40+D41+D42+D43+D44+D45+D48+D49+D58+D66+D69+D73+D64+D65</f>
        <v>316.88460372000003</v>
      </c>
      <c r="E34" s="27">
        <f t="shared" si="2"/>
        <v>323.87719190999996</v>
      </c>
      <c r="F34" s="27">
        <f t="shared" si="2"/>
        <v>330.93015261302997</v>
      </c>
      <c r="G34" s="27">
        <f t="shared" si="2"/>
        <v>338.03612465232209</v>
      </c>
      <c r="H34" s="27">
        <f t="shared" si="2"/>
        <v>344.903398426678</v>
      </c>
      <c r="I34" s="54">
        <f t="shared" si="2"/>
        <v>1654.6314713220299</v>
      </c>
      <c r="J34" s="55">
        <v>1.0369999999999999</v>
      </c>
      <c r="K34" s="55" t="s">
        <v>47</v>
      </c>
    </row>
    <row r="35" spans="1:11" s="22" customFormat="1" x14ac:dyDescent="0.25">
      <c r="A35" s="31" t="s">
        <v>48</v>
      </c>
      <c r="B35" s="32" t="s">
        <v>18</v>
      </c>
      <c r="C35" s="33" t="s">
        <v>16</v>
      </c>
      <c r="D35" s="34"/>
      <c r="E35" s="35"/>
      <c r="F35" s="35"/>
      <c r="G35" s="35"/>
      <c r="H35" s="35"/>
      <c r="I35" s="36">
        <f>I36+I37+I38</f>
        <v>0</v>
      </c>
      <c r="J35" s="6"/>
    </row>
    <row r="36" spans="1:11" s="22" customFormat="1" ht="30" hidden="1" outlineLevel="1" x14ac:dyDescent="0.25">
      <c r="A36" s="31" t="s">
        <v>49</v>
      </c>
      <c r="B36" s="56" t="s">
        <v>20</v>
      </c>
      <c r="C36" s="33" t="s">
        <v>16</v>
      </c>
      <c r="D36" s="38"/>
      <c r="E36" s="41"/>
      <c r="F36" s="41"/>
      <c r="G36" s="41"/>
      <c r="H36" s="41"/>
      <c r="I36" s="42">
        <f t="shared" ref="I36:I44" si="3">D36+E36+F36+G36+H36</f>
        <v>0</v>
      </c>
      <c r="J36" s="6"/>
    </row>
    <row r="37" spans="1:11" s="22" customFormat="1" ht="30" hidden="1" outlineLevel="1" x14ac:dyDescent="0.25">
      <c r="A37" s="31" t="s">
        <v>50</v>
      </c>
      <c r="B37" s="56" t="s">
        <v>22</v>
      </c>
      <c r="C37" s="33" t="s">
        <v>16</v>
      </c>
      <c r="D37" s="38"/>
      <c r="E37" s="41"/>
      <c r="F37" s="41"/>
      <c r="G37" s="41"/>
      <c r="H37" s="41"/>
      <c r="I37" s="42">
        <f t="shared" si="3"/>
        <v>0</v>
      </c>
      <c r="J37" s="6"/>
    </row>
    <row r="38" spans="1:11" s="22" customFormat="1" ht="30" hidden="1" outlineLevel="1" x14ac:dyDescent="0.25">
      <c r="A38" s="31" t="s">
        <v>51</v>
      </c>
      <c r="B38" s="56" t="s">
        <v>24</v>
      </c>
      <c r="C38" s="33" t="s">
        <v>16</v>
      </c>
      <c r="D38" s="38"/>
      <c r="E38" s="41"/>
      <c r="F38" s="41"/>
      <c r="G38" s="41"/>
      <c r="H38" s="41"/>
      <c r="I38" s="42">
        <f t="shared" si="3"/>
        <v>0</v>
      </c>
      <c r="J38" s="6"/>
    </row>
    <row r="39" spans="1:11" s="22" customFormat="1" collapsed="1" x14ac:dyDescent="0.25">
      <c r="A39" s="31" t="s">
        <v>52</v>
      </c>
      <c r="B39" s="32" t="s">
        <v>26</v>
      </c>
      <c r="C39" s="33" t="s">
        <v>16</v>
      </c>
      <c r="D39" s="38"/>
      <c r="E39" s="41"/>
      <c r="F39" s="41"/>
      <c r="G39" s="41"/>
      <c r="H39" s="41"/>
      <c r="I39" s="42">
        <f t="shared" si="3"/>
        <v>0</v>
      </c>
      <c r="J39" s="6"/>
    </row>
    <row r="40" spans="1:11" s="22" customFormat="1" x14ac:dyDescent="0.25">
      <c r="A40" s="31" t="s">
        <v>53</v>
      </c>
      <c r="B40" s="32" t="s">
        <v>28</v>
      </c>
      <c r="C40" s="33" t="s">
        <v>16</v>
      </c>
      <c r="D40" s="38"/>
      <c r="E40" s="41"/>
      <c r="F40" s="41"/>
      <c r="G40" s="41"/>
      <c r="H40" s="41"/>
      <c r="I40" s="42">
        <f t="shared" si="3"/>
        <v>0</v>
      </c>
      <c r="J40" s="6"/>
    </row>
    <row r="41" spans="1:11" s="22" customFormat="1" x14ac:dyDescent="0.25">
      <c r="A41" s="31" t="s">
        <v>54</v>
      </c>
      <c r="B41" s="32" t="s">
        <v>30</v>
      </c>
      <c r="C41" s="33" t="s">
        <v>16</v>
      </c>
      <c r="D41" s="38"/>
      <c r="E41" s="41"/>
      <c r="F41" s="41"/>
      <c r="G41" s="41"/>
      <c r="H41" s="41"/>
      <c r="I41" s="42">
        <f t="shared" si="3"/>
        <v>0</v>
      </c>
      <c r="J41" s="6"/>
    </row>
    <row r="42" spans="1:11" s="22" customFormat="1" x14ac:dyDescent="0.25">
      <c r="A42" s="31" t="s">
        <v>55</v>
      </c>
      <c r="B42" s="32" t="s">
        <v>32</v>
      </c>
      <c r="C42" s="33" t="s">
        <v>16</v>
      </c>
      <c r="D42" s="38"/>
      <c r="E42" s="41"/>
      <c r="F42" s="41"/>
      <c r="G42" s="41"/>
      <c r="H42" s="41"/>
      <c r="I42" s="42">
        <f t="shared" si="3"/>
        <v>0</v>
      </c>
      <c r="J42" s="6"/>
    </row>
    <row r="43" spans="1:11" s="22" customFormat="1" x14ac:dyDescent="0.25">
      <c r="A43" s="31" t="s">
        <v>56</v>
      </c>
      <c r="B43" s="32" t="s">
        <v>34</v>
      </c>
      <c r="C43" s="33" t="s">
        <v>16</v>
      </c>
      <c r="D43" s="38"/>
      <c r="E43" s="41"/>
      <c r="F43" s="41"/>
      <c r="G43" s="41"/>
      <c r="H43" s="41"/>
      <c r="I43" s="42">
        <f t="shared" si="3"/>
        <v>0</v>
      </c>
      <c r="J43" s="6"/>
    </row>
    <row r="44" spans="1:11" s="22" customFormat="1" x14ac:dyDescent="0.25">
      <c r="A44" s="31" t="s">
        <v>57</v>
      </c>
      <c r="B44" s="32" t="s">
        <v>36</v>
      </c>
      <c r="C44" s="33" t="s">
        <v>16</v>
      </c>
      <c r="D44" s="38"/>
      <c r="E44" s="41"/>
      <c r="F44" s="41"/>
      <c r="G44" s="41"/>
      <c r="H44" s="41"/>
      <c r="I44" s="42">
        <f t="shared" si="3"/>
        <v>0</v>
      </c>
      <c r="J44" s="6"/>
    </row>
    <row r="45" spans="1:11" s="22" customFormat="1" ht="30" x14ac:dyDescent="0.25">
      <c r="A45" s="31" t="s">
        <v>58</v>
      </c>
      <c r="B45" s="37" t="s">
        <v>38</v>
      </c>
      <c r="C45" s="33" t="s">
        <v>16</v>
      </c>
      <c r="D45" s="34"/>
      <c r="E45" s="35"/>
      <c r="F45" s="35"/>
      <c r="G45" s="35"/>
      <c r="H45" s="35"/>
      <c r="I45" s="36">
        <f>I46+I47</f>
        <v>0</v>
      </c>
      <c r="J45" s="6"/>
    </row>
    <row r="46" spans="1:11" s="22" customFormat="1" hidden="1" outlineLevel="1" x14ac:dyDescent="0.25">
      <c r="A46" s="31" t="s">
        <v>59</v>
      </c>
      <c r="B46" s="56" t="s">
        <v>40</v>
      </c>
      <c r="C46" s="33" t="s">
        <v>16</v>
      </c>
      <c r="D46" s="38"/>
      <c r="E46" s="41"/>
      <c r="F46" s="41"/>
      <c r="G46" s="41"/>
      <c r="H46" s="41"/>
      <c r="I46" s="42">
        <f>D46+E46+F46+G46+H46</f>
        <v>0</v>
      </c>
      <c r="J46" s="6"/>
    </row>
    <row r="47" spans="1:11" s="22" customFormat="1" hidden="1" outlineLevel="1" x14ac:dyDescent="0.25">
      <c r="A47" s="31" t="s">
        <v>60</v>
      </c>
      <c r="B47" s="56" t="s">
        <v>42</v>
      </c>
      <c r="C47" s="33" t="s">
        <v>16</v>
      </c>
      <c r="D47" s="38"/>
      <c r="E47" s="41"/>
      <c r="F47" s="41"/>
      <c r="G47" s="41"/>
      <c r="H47" s="41"/>
      <c r="I47" s="42">
        <f>D47+E47+F47+G47+H47</f>
        <v>0</v>
      </c>
      <c r="J47" s="6"/>
    </row>
    <row r="48" spans="1:11" s="22" customFormat="1" collapsed="1" x14ac:dyDescent="0.25">
      <c r="A48" s="31" t="s">
        <v>61</v>
      </c>
      <c r="B48" s="32" t="s">
        <v>44</v>
      </c>
      <c r="C48" s="33" t="s">
        <v>16</v>
      </c>
      <c r="D48" s="38"/>
      <c r="E48" s="41"/>
      <c r="F48" s="41"/>
      <c r="G48" s="41"/>
      <c r="H48" s="41"/>
      <c r="I48" s="42">
        <f>D48+E48+F48+G48+H48</f>
        <v>0</v>
      </c>
      <c r="J48" s="6"/>
    </row>
    <row r="49" spans="1:11" s="30" customFormat="1" ht="14.25" x14ac:dyDescent="0.2">
      <c r="A49" s="57" t="s">
        <v>62</v>
      </c>
      <c r="B49" s="58" t="s">
        <v>63</v>
      </c>
      <c r="C49" s="59" t="s">
        <v>16</v>
      </c>
      <c r="D49" s="60">
        <f t="shared" ref="D49:I49" si="4">D50+D51+D56+D57</f>
        <v>111.96911</v>
      </c>
      <c r="E49" s="61">
        <f t="shared" si="4"/>
        <v>115.23462307</v>
      </c>
      <c r="F49" s="61">
        <f t="shared" si="4"/>
        <v>118.62096012358998</v>
      </c>
      <c r="G49" s="61">
        <f t="shared" si="4"/>
        <v>122.13259164816282</v>
      </c>
      <c r="H49" s="61">
        <f t="shared" si="4"/>
        <v>125.77415353914483</v>
      </c>
      <c r="I49" s="62">
        <f t="shared" si="4"/>
        <v>593.73143838089754</v>
      </c>
      <c r="J49" s="29"/>
    </row>
    <row r="50" spans="1:11" s="22" customFormat="1" x14ac:dyDescent="0.25">
      <c r="A50" s="31" t="s">
        <v>49</v>
      </c>
      <c r="B50" s="56" t="s">
        <v>64</v>
      </c>
      <c r="C50" s="33" t="s">
        <v>16</v>
      </c>
      <c r="D50" s="38"/>
      <c r="E50" s="41"/>
      <c r="F50" s="41"/>
      <c r="G50" s="41"/>
      <c r="H50" s="41"/>
      <c r="I50" s="42"/>
      <c r="J50" s="6"/>
    </row>
    <row r="51" spans="1:11" s="22" customFormat="1" x14ac:dyDescent="0.25">
      <c r="A51" s="31" t="s">
        <v>50</v>
      </c>
      <c r="B51" s="43" t="s">
        <v>65</v>
      </c>
      <c r="C51" s="33" t="s">
        <v>16</v>
      </c>
      <c r="D51" s="34">
        <f t="shared" ref="D51:I51" si="5">D52+D55</f>
        <v>23.712</v>
      </c>
      <c r="E51" s="35">
        <f t="shared" si="5"/>
        <v>23.712</v>
      </c>
      <c r="F51" s="35">
        <f t="shared" si="5"/>
        <v>23.712</v>
      </c>
      <c r="G51" s="35">
        <f t="shared" si="5"/>
        <v>23.712</v>
      </c>
      <c r="H51" s="35">
        <f t="shared" si="5"/>
        <v>23.712</v>
      </c>
      <c r="I51" s="36">
        <f t="shared" si="5"/>
        <v>118.56</v>
      </c>
      <c r="J51" s="6"/>
    </row>
    <row r="52" spans="1:11" s="22" customFormat="1" x14ac:dyDescent="0.25">
      <c r="A52" s="31" t="s">
        <v>66</v>
      </c>
      <c r="B52" s="63" t="s">
        <v>67</v>
      </c>
      <c r="C52" s="33" t="s">
        <v>16</v>
      </c>
      <c r="D52" s="34">
        <f t="shared" ref="D52:I52" si="6">D53+D54</f>
        <v>23.712</v>
      </c>
      <c r="E52" s="35">
        <f t="shared" si="6"/>
        <v>23.712</v>
      </c>
      <c r="F52" s="35">
        <f t="shared" si="6"/>
        <v>23.712</v>
      </c>
      <c r="G52" s="35">
        <f t="shared" si="6"/>
        <v>23.712</v>
      </c>
      <c r="H52" s="35">
        <f t="shared" si="6"/>
        <v>23.712</v>
      </c>
      <c r="I52" s="36">
        <f t="shared" si="6"/>
        <v>118.56</v>
      </c>
      <c r="J52" s="6"/>
    </row>
    <row r="53" spans="1:11" s="22" customFormat="1" ht="30" x14ac:dyDescent="0.25">
      <c r="A53" s="31" t="s">
        <v>68</v>
      </c>
      <c r="B53" s="64" t="s">
        <v>69</v>
      </c>
      <c r="C53" s="33" t="s">
        <v>16</v>
      </c>
      <c r="D53" s="41">
        <v>23.712</v>
      </c>
      <c r="E53" s="41">
        <f>D53</f>
        <v>23.712</v>
      </c>
      <c r="F53" s="41">
        <f>E53</f>
        <v>23.712</v>
      </c>
      <c r="G53" s="41">
        <f>F53</f>
        <v>23.712</v>
      </c>
      <c r="H53" s="41">
        <f>G53</f>
        <v>23.712</v>
      </c>
      <c r="I53" s="42">
        <f>D53+E53+F53+G53+H53</f>
        <v>118.56</v>
      </c>
      <c r="J53" s="6"/>
      <c r="K53" s="6"/>
    </row>
    <row r="54" spans="1:11" s="22" customFormat="1" x14ac:dyDescent="0.25">
      <c r="A54" s="31" t="s">
        <v>70</v>
      </c>
      <c r="B54" s="64" t="s">
        <v>71</v>
      </c>
      <c r="C54" s="33" t="s">
        <v>16</v>
      </c>
      <c r="D54" s="38"/>
      <c r="E54" s="41"/>
      <c r="F54" s="41"/>
      <c r="G54" s="41"/>
      <c r="H54" s="41"/>
      <c r="I54" s="42"/>
      <c r="J54" s="6"/>
    </row>
    <row r="55" spans="1:11" s="22" customFormat="1" x14ac:dyDescent="0.25">
      <c r="A55" s="31" t="s">
        <v>72</v>
      </c>
      <c r="B55" s="63" t="s">
        <v>73</v>
      </c>
      <c r="C55" s="33" t="s">
        <v>16</v>
      </c>
      <c r="D55" s="38"/>
      <c r="E55" s="41"/>
      <c r="F55" s="41"/>
      <c r="G55" s="41"/>
      <c r="H55" s="41"/>
      <c r="I55" s="42"/>
      <c r="J55" s="6"/>
    </row>
    <row r="56" spans="1:11" s="22" customFormat="1" x14ac:dyDescent="0.25">
      <c r="A56" s="31" t="s">
        <v>51</v>
      </c>
      <c r="B56" s="43" t="s">
        <v>74</v>
      </c>
      <c r="C56" s="33" t="s">
        <v>16</v>
      </c>
      <c r="D56" s="38">
        <v>13.6889</v>
      </c>
      <c r="E56" s="41">
        <f>D56*J34</f>
        <v>14.195389299999999</v>
      </c>
      <c r="F56" s="41">
        <f>E56*J34</f>
        <v>14.720618704099998</v>
      </c>
      <c r="G56" s="41">
        <f>F56*J34</f>
        <v>15.265281596151697</v>
      </c>
      <c r="H56" s="41">
        <f>G56*J34</f>
        <v>15.830097015209308</v>
      </c>
      <c r="I56" s="42">
        <f>D56+E56+F56+G56+H56</f>
        <v>73.700286615460996</v>
      </c>
      <c r="J56" s="6"/>
    </row>
    <row r="57" spans="1:11" s="22" customFormat="1" x14ac:dyDescent="0.25">
      <c r="A57" s="31" t="s">
        <v>75</v>
      </c>
      <c r="B57" s="43" t="s">
        <v>76</v>
      </c>
      <c r="C57" s="33" t="s">
        <v>16</v>
      </c>
      <c r="D57" s="38">
        <v>74.568209999999993</v>
      </c>
      <c r="E57" s="41">
        <v>77.327233769999992</v>
      </c>
      <c r="F57" s="41">
        <v>80.188341419489987</v>
      </c>
      <c r="G57" s="41">
        <v>83.155310052011117</v>
      </c>
      <c r="H57" s="41">
        <v>86.232056523935526</v>
      </c>
      <c r="I57" s="42">
        <f>D57+E57+F57+G57+H57</f>
        <v>401.47115176543662</v>
      </c>
      <c r="J57" s="6"/>
    </row>
    <row r="58" spans="1:11" s="30" customFormat="1" ht="14.25" x14ac:dyDescent="0.2">
      <c r="A58" s="57" t="s">
        <v>77</v>
      </c>
      <c r="B58" s="58" t="s">
        <v>78</v>
      </c>
      <c r="C58" s="59" t="s">
        <v>16</v>
      </c>
      <c r="D58" s="60">
        <f t="shared" ref="D58:I58" si="7">D59+D60+D61+D62+D63</f>
        <v>11.48978</v>
      </c>
      <c r="E58" s="61">
        <f t="shared" si="7"/>
        <v>11.914901859999999</v>
      </c>
      <c r="F58" s="61">
        <f t="shared" si="7"/>
        <v>12.355753228819998</v>
      </c>
      <c r="G58" s="61">
        <f t="shared" si="7"/>
        <v>12.812916098286337</v>
      </c>
      <c r="H58" s="61">
        <f t="shared" si="7"/>
        <v>13.28699399392293</v>
      </c>
      <c r="I58" s="62">
        <f t="shared" si="7"/>
        <v>61.86034518102926</v>
      </c>
      <c r="J58" s="29"/>
    </row>
    <row r="59" spans="1:11" s="22" customFormat="1" ht="30" x14ac:dyDescent="0.25">
      <c r="A59" s="31" t="s">
        <v>79</v>
      </c>
      <c r="B59" s="56" t="s">
        <v>80</v>
      </c>
      <c r="C59" s="33" t="s">
        <v>16</v>
      </c>
      <c r="D59" s="38"/>
      <c r="E59" s="41"/>
      <c r="F59" s="41"/>
      <c r="G59" s="41"/>
      <c r="H59" s="41"/>
      <c r="I59" s="42"/>
      <c r="J59" s="6"/>
    </row>
    <row r="60" spans="1:11" s="22" customFormat="1" ht="30" x14ac:dyDescent="0.25">
      <c r="A60" s="31" t="s">
        <v>81</v>
      </c>
      <c r="B60" s="56" t="s">
        <v>82</v>
      </c>
      <c r="C60" s="33" t="s">
        <v>16</v>
      </c>
      <c r="D60" s="41"/>
      <c r="E60" s="41"/>
      <c r="F60" s="41"/>
      <c r="G60" s="41"/>
      <c r="H60" s="41"/>
      <c r="I60" s="42">
        <f>D60+E60+F60+G60+H60</f>
        <v>0</v>
      </c>
      <c r="J60" s="6" t="s">
        <v>83</v>
      </c>
    </row>
    <row r="61" spans="1:11" s="22" customFormat="1" x14ac:dyDescent="0.25">
      <c r="A61" s="31" t="s">
        <v>84</v>
      </c>
      <c r="B61" s="43" t="s">
        <v>85</v>
      </c>
      <c r="C61" s="33" t="s">
        <v>16</v>
      </c>
      <c r="D61" s="38"/>
      <c r="E61" s="41"/>
      <c r="F61" s="41"/>
      <c r="G61" s="41"/>
      <c r="H61" s="41"/>
      <c r="I61" s="42"/>
      <c r="J61" s="6"/>
    </row>
    <row r="62" spans="1:11" s="22" customFormat="1" x14ac:dyDescent="0.25">
      <c r="A62" s="31" t="s">
        <v>86</v>
      </c>
      <c r="B62" s="43" t="s">
        <v>87</v>
      </c>
      <c r="C62" s="33" t="s">
        <v>16</v>
      </c>
      <c r="D62" s="38"/>
      <c r="E62" s="41"/>
      <c r="F62" s="41"/>
      <c r="G62" s="41"/>
      <c r="H62" s="41"/>
      <c r="I62" s="42"/>
      <c r="J62" s="6"/>
    </row>
    <row r="63" spans="1:11" s="22" customFormat="1" x14ac:dyDescent="0.25">
      <c r="A63" s="31" t="s">
        <v>88</v>
      </c>
      <c r="B63" s="43" t="s">
        <v>89</v>
      </c>
      <c r="C63" s="33" t="s">
        <v>16</v>
      </c>
      <c r="D63" s="38">
        <f>17.98978-6.5</f>
        <v>11.48978</v>
      </c>
      <c r="E63" s="41">
        <f>D63*J34</f>
        <v>11.914901859999999</v>
      </c>
      <c r="F63" s="41">
        <f>E63*J34</f>
        <v>12.355753228819998</v>
      </c>
      <c r="G63" s="41">
        <f>F63*J34</f>
        <v>12.812916098286337</v>
      </c>
      <c r="H63" s="41">
        <f>G63*J34</f>
        <v>13.28699399392293</v>
      </c>
      <c r="I63" s="42">
        <f>D63+E63+F63+G63+H63</f>
        <v>61.86034518102926</v>
      </c>
      <c r="J63" s="6"/>
    </row>
    <row r="64" spans="1:11" s="30" customFormat="1" x14ac:dyDescent="0.25">
      <c r="A64" s="57" t="s">
        <v>90</v>
      </c>
      <c r="B64" s="58" t="s">
        <v>91</v>
      </c>
      <c r="C64" s="59" t="s">
        <v>16</v>
      </c>
      <c r="D64" s="65">
        <f>61.89048+18.81471</f>
        <v>80.705190000000002</v>
      </c>
      <c r="E64" s="66">
        <f>D64*J34</f>
        <v>83.691282029999996</v>
      </c>
      <c r="F64" s="66">
        <f>E64*J34</f>
        <v>86.787859465109989</v>
      </c>
      <c r="G64" s="66">
        <f>F64*J34</f>
        <v>89.999010265319058</v>
      </c>
      <c r="H64" s="66">
        <f>G64*J34</f>
        <v>93.328973645135861</v>
      </c>
      <c r="I64" s="42">
        <f>D64+E64+F64+G64+H64</f>
        <v>434.51231540556489</v>
      </c>
      <c r="J64" s="29"/>
    </row>
    <row r="65" spans="1:10" s="30" customFormat="1" x14ac:dyDescent="0.25">
      <c r="A65" s="57" t="s">
        <v>92</v>
      </c>
      <c r="B65" s="58" t="s">
        <v>93</v>
      </c>
      <c r="C65" s="59" t="s">
        <v>16</v>
      </c>
      <c r="D65" s="65">
        <v>10.657863720000007</v>
      </c>
      <c r="E65" s="66">
        <v>10.657863720000007</v>
      </c>
      <c r="F65" s="66">
        <v>10.459510469999994</v>
      </c>
      <c r="G65" s="66">
        <v>10.045869939999996</v>
      </c>
      <c r="H65" s="66">
        <v>9.1153054799999946</v>
      </c>
      <c r="I65" s="42">
        <f>D65+E65+F65+G65+H65</f>
        <v>50.936413330000001</v>
      </c>
      <c r="J65" s="29"/>
    </row>
    <row r="66" spans="1:10" s="30" customFormat="1" ht="14.25" x14ac:dyDescent="0.2">
      <c r="A66" s="57" t="s">
        <v>94</v>
      </c>
      <c r="B66" s="58" t="s">
        <v>95</v>
      </c>
      <c r="C66" s="59" t="s">
        <v>16</v>
      </c>
      <c r="D66" s="60">
        <f t="shared" ref="D66:I66" si="8">D67+D68</f>
        <v>3.6458700000000004</v>
      </c>
      <c r="E66" s="61">
        <f t="shared" si="8"/>
        <v>3.6458700000000004</v>
      </c>
      <c r="F66" s="61">
        <f t="shared" si="8"/>
        <v>3.6458700000000004</v>
      </c>
      <c r="G66" s="61">
        <f t="shared" si="8"/>
        <v>3.6458700000000004</v>
      </c>
      <c r="H66" s="61">
        <f t="shared" si="8"/>
        <v>3.6458700000000004</v>
      </c>
      <c r="I66" s="62">
        <f t="shared" si="8"/>
        <v>18.22935</v>
      </c>
      <c r="J66" s="29"/>
    </row>
    <row r="67" spans="1:10" s="22" customFormat="1" x14ac:dyDescent="0.25">
      <c r="A67" s="31" t="s">
        <v>96</v>
      </c>
      <c r="B67" s="43" t="s">
        <v>97</v>
      </c>
      <c r="C67" s="33" t="s">
        <v>16</v>
      </c>
      <c r="D67" s="38">
        <v>3.1613000000000002</v>
      </c>
      <c r="E67" s="41">
        <f t="shared" ref="E67:H68" si="9">D67</f>
        <v>3.1613000000000002</v>
      </c>
      <c r="F67" s="41">
        <f t="shared" si="9"/>
        <v>3.1613000000000002</v>
      </c>
      <c r="G67" s="41">
        <f t="shared" si="9"/>
        <v>3.1613000000000002</v>
      </c>
      <c r="H67" s="41">
        <f t="shared" si="9"/>
        <v>3.1613000000000002</v>
      </c>
      <c r="I67" s="42">
        <f>D67+E67+F67+G67+H67</f>
        <v>15.806500000000002</v>
      </c>
      <c r="J67" s="6"/>
    </row>
    <row r="68" spans="1:10" s="22" customFormat="1" x14ac:dyDescent="0.25">
      <c r="A68" s="31" t="s">
        <v>98</v>
      </c>
      <c r="B68" s="43" t="s">
        <v>99</v>
      </c>
      <c r="C68" s="33" t="s">
        <v>16</v>
      </c>
      <c r="D68" s="38">
        <f>0.33898+0.14559</f>
        <v>0.48457</v>
      </c>
      <c r="E68" s="41">
        <f t="shared" si="9"/>
        <v>0.48457</v>
      </c>
      <c r="F68" s="41">
        <f t="shared" si="9"/>
        <v>0.48457</v>
      </c>
      <c r="G68" s="41">
        <f t="shared" si="9"/>
        <v>0.48457</v>
      </c>
      <c r="H68" s="41">
        <f t="shared" si="9"/>
        <v>0.48457</v>
      </c>
      <c r="I68" s="42">
        <f>D68+E68+F68+G68+H68</f>
        <v>2.4228499999999999</v>
      </c>
      <c r="J68" s="6"/>
    </row>
    <row r="69" spans="1:10" s="30" customFormat="1" ht="14.25" x14ac:dyDescent="0.2">
      <c r="A69" s="57" t="s">
        <v>100</v>
      </c>
      <c r="B69" s="58" t="s">
        <v>101</v>
      </c>
      <c r="C69" s="59" t="s">
        <v>16</v>
      </c>
      <c r="D69" s="60">
        <f t="shared" ref="D69:I69" si="10">D70+D71+D72</f>
        <v>91.916789999999992</v>
      </c>
      <c r="E69" s="61">
        <f t="shared" si="10"/>
        <v>91.99215122999999</v>
      </c>
      <c r="F69" s="61">
        <f t="shared" si="10"/>
        <v>92.070300825509989</v>
      </c>
      <c r="G69" s="61">
        <f t="shared" si="10"/>
        <v>92.151341956053869</v>
      </c>
      <c r="H69" s="61">
        <f t="shared" si="10"/>
        <v>92.235381608427858</v>
      </c>
      <c r="I69" s="62">
        <f t="shared" si="10"/>
        <v>460.3659656199917</v>
      </c>
      <c r="J69" s="29"/>
    </row>
    <row r="70" spans="1:10" s="22" customFormat="1" x14ac:dyDescent="0.25">
      <c r="A70" s="31" t="s">
        <v>102</v>
      </c>
      <c r="B70" s="43" t="s">
        <v>103</v>
      </c>
      <c r="C70" s="33" t="s">
        <v>16</v>
      </c>
      <c r="D70" s="38">
        <f>0.77617+1.26062</f>
        <v>2.0367899999999999</v>
      </c>
      <c r="E70" s="41">
        <f>D70*J34</f>
        <v>2.1121512299999998</v>
      </c>
      <c r="F70" s="41">
        <f>E70*J34</f>
        <v>2.1903008255099996</v>
      </c>
      <c r="G70" s="41">
        <f>F70*J34</f>
        <v>2.2713419560538695</v>
      </c>
      <c r="H70" s="41">
        <f>G70*J34</f>
        <v>2.3553816084278623</v>
      </c>
      <c r="I70" s="42">
        <f>D70+E70+F70+G70+H70</f>
        <v>10.965965619991731</v>
      </c>
      <c r="J70" s="6"/>
    </row>
    <row r="71" spans="1:10" s="22" customFormat="1" ht="15.75" customHeight="1" x14ac:dyDescent="0.25">
      <c r="A71" s="31" t="s">
        <v>104</v>
      </c>
      <c r="B71" s="43" t="s">
        <v>105</v>
      </c>
      <c r="C71" s="33" t="s">
        <v>16</v>
      </c>
      <c r="D71" s="38">
        <v>89.88</v>
      </c>
      <c r="E71" s="41">
        <f>D71</f>
        <v>89.88</v>
      </c>
      <c r="F71" s="41">
        <f>E71</f>
        <v>89.88</v>
      </c>
      <c r="G71" s="41">
        <f>F71</f>
        <v>89.88</v>
      </c>
      <c r="H71" s="41">
        <f>G71</f>
        <v>89.88</v>
      </c>
      <c r="I71" s="42">
        <f>D71+E71+F71+G71+H71</f>
        <v>449.4</v>
      </c>
      <c r="J71" s="6"/>
    </row>
    <row r="72" spans="1:10" s="22" customFormat="1" ht="15.75" thickBot="1" x14ac:dyDescent="0.3">
      <c r="A72" s="67" t="s">
        <v>106</v>
      </c>
      <c r="B72" s="68" t="s">
        <v>107</v>
      </c>
      <c r="C72" s="69" t="s">
        <v>16</v>
      </c>
      <c r="D72" s="70"/>
      <c r="E72" s="71"/>
      <c r="F72" s="71"/>
      <c r="G72" s="71"/>
      <c r="H72" s="71"/>
      <c r="I72" s="42">
        <f>D72+E72+F72+G72+H72</f>
        <v>0</v>
      </c>
      <c r="J72" s="6"/>
    </row>
    <row r="73" spans="1:10" s="30" customFormat="1" ht="14.25" x14ac:dyDescent="0.2">
      <c r="A73" s="23" t="s">
        <v>108</v>
      </c>
      <c r="B73" s="72" t="s">
        <v>109</v>
      </c>
      <c r="C73" s="25" t="s">
        <v>16</v>
      </c>
      <c r="D73" s="26">
        <f t="shared" ref="D73:I73" si="11">D74+D75+D76</f>
        <v>6.5</v>
      </c>
      <c r="E73" s="27">
        <f t="shared" si="11"/>
        <v>6.740499999999999</v>
      </c>
      <c r="F73" s="27">
        <f t="shared" si="11"/>
        <v>6.9898984999999989</v>
      </c>
      <c r="G73" s="27">
        <f t="shared" si="11"/>
        <v>7.2485247444999983</v>
      </c>
      <c r="H73" s="27">
        <f t="shared" si="11"/>
        <v>7.5167201600464972</v>
      </c>
      <c r="I73" s="28">
        <f t="shared" si="11"/>
        <v>34.995643404546499</v>
      </c>
      <c r="J73" s="29"/>
    </row>
    <row r="74" spans="1:10" s="22" customFormat="1" x14ac:dyDescent="0.25">
      <c r="A74" s="31" t="s">
        <v>110</v>
      </c>
      <c r="B74" s="43" t="s">
        <v>111</v>
      </c>
      <c r="C74" s="33" t="s">
        <v>16</v>
      </c>
      <c r="D74" s="38">
        <v>6.5</v>
      </c>
      <c r="E74" s="41">
        <f>D74*J34</f>
        <v>6.740499999999999</v>
      </c>
      <c r="F74" s="41">
        <f>E74*J34</f>
        <v>6.9898984999999989</v>
      </c>
      <c r="G74" s="41">
        <f>F74*J34</f>
        <v>7.2485247444999983</v>
      </c>
      <c r="H74" s="41">
        <f>G74*J34</f>
        <v>7.5167201600464972</v>
      </c>
      <c r="I74" s="42">
        <f>D74+E74+F74+G74+H74</f>
        <v>34.995643404546499</v>
      </c>
      <c r="J74" s="6"/>
    </row>
    <row r="75" spans="1:10" s="22" customFormat="1" x14ac:dyDescent="0.25">
      <c r="A75" s="31" t="s">
        <v>112</v>
      </c>
      <c r="B75" s="43" t="s">
        <v>113</v>
      </c>
      <c r="C75" s="33" t="s">
        <v>16</v>
      </c>
      <c r="D75" s="38"/>
      <c r="E75" s="41"/>
      <c r="F75" s="41"/>
      <c r="G75" s="41"/>
      <c r="H75" s="41"/>
      <c r="I75" s="42"/>
      <c r="J75" s="6"/>
    </row>
    <row r="76" spans="1:10" s="22" customFormat="1" ht="15.75" thickBot="1" x14ac:dyDescent="0.3">
      <c r="A76" s="44" t="s">
        <v>114</v>
      </c>
      <c r="B76" s="73" t="s">
        <v>115</v>
      </c>
      <c r="C76" s="46" t="s">
        <v>16</v>
      </c>
      <c r="D76" s="47"/>
      <c r="E76" s="50"/>
      <c r="F76" s="50"/>
      <c r="G76" s="50"/>
      <c r="H76" s="50"/>
      <c r="I76" s="42"/>
      <c r="J76" s="6"/>
    </row>
    <row r="77" spans="1:10" s="75" customFormat="1" ht="14.25" x14ac:dyDescent="0.2">
      <c r="A77" s="51" t="s">
        <v>116</v>
      </c>
      <c r="B77" s="24" t="s">
        <v>117</v>
      </c>
      <c r="C77" s="53" t="s">
        <v>16</v>
      </c>
      <c r="D77" s="26">
        <f t="shared" ref="D77:I77" si="12">D19-D34</f>
        <v>15.659276279999972</v>
      </c>
      <c r="E77" s="27">
        <f t="shared" si="12"/>
        <v>16.855991839999945</v>
      </c>
      <c r="F77" s="27">
        <f t="shared" si="12"/>
        <v>16.576648525719975</v>
      </c>
      <c r="G77" s="27">
        <f t="shared" si="12"/>
        <v>20.6061391185616</v>
      </c>
      <c r="H77" s="27">
        <f t="shared" si="12"/>
        <v>17.449661193728389</v>
      </c>
      <c r="I77" s="28">
        <f t="shared" si="12"/>
        <v>87.147716958009823</v>
      </c>
      <c r="J77" s="74"/>
    </row>
    <row r="78" spans="1:10" s="22" customFormat="1" x14ac:dyDescent="0.25">
      <c r="A78" s="31" t="s">
        <v>118</v>
      </c>
      <c r="B78" s="32" t="s">
        <v>18</v>
      </c>
      <c r="C78" s="33" t="s">
        <v>16</v>
      </c>
      <c r="D78" s="34"/>
      <c r="E78" s="35"/>
      <c r="F78" s="35"/>
      <c r="G78" s="35"/>
      <c r="H78" s="35"/>
      <c r="I78" s="36"/>
      <c r="J78" s="6"/>
    </row>
    <row r="79" spans="1:10" s="22" customFormat="1" ht="30" x14ac:dyDescent="0.25">
      <c r="A79" s="31" t="s">
        <v>119</v>
      </c>
      <c r="B79" s="56" t="s">
        <v>20</v>
      </c>
      <c r="C79" s="33" t="s">
        <v>16</v>
      </c>
      <c r="D79" s="38"/>
      <c r="E79" s="41"/>
      <c r="F79" s="41"/>
      <c r="G79" s="41"/>
      <c r="H79" s="41"/>
      <c r="I79" s="42"/>
      <c r="J79" s="6"/>
    </row>
    <row r="80" spans="1:10" s="22" customFormat="1" ht="30" x14ac:dyDescent="0.25">
      <c r="A80" s="31" t="s">
        <v>120</v>
      </c>
      <c r="B80" s="56" t="s">
        <v>22</v>
      </c>
      <c r="C80" s="33" t="s">
        <v>16</v>
      </c>
      <c r="D80" s="38"/>
      <c r="E80" s="41"/>
      <c r="F80" s="41"/>
      <c r="G80" s="41"/>
      <c r="H80" s="41"/>
      <c r="I80" s="42"/>
      <c r="J80" s="6"/>
    </row>
    <row r="81" spans="1:10" s="22" customFormat="1" ht="30" x14ac:dyDescent="0.25">
      <c r="A81" s="31" t="s">
        <v>121</v>
      </c>
      <c r="B81" s="56" t="s">
        <v>24</v>
      </c>
      <c r="C81" s="33" t="s">
        <v>16</v>
      </c>
      <c r="D81" s="38"/>
      <c r="E81" s="41"/>
      <c r="F81" s="41"/>
      <c r="G81" s="41"/>
      <c r="H81" s="41"/>
      <c r="I81" s="42"/>
      <c r="J81" s="6"/>
    </row>
    <row r="82" spans="1:10" s="22" customFormat="1" x14ac:dyDescent="0.25">
      <c r="A82" s="31" t="s">
        <v>122</v>
      </c>
      <c r="B82" s="32" t="s">
        <v>26</v>
      </c>
      <c r="C82" s="33" t="s">
        <v>16</v>
      </c>
      <c r="D82" s="38"/>
      <c r="E82" s="41"/>
      <c r="F82" s="41"/>
      <c r="G82" s="41"/>
      <c r="H82" s="41"/>
      <c r="I82" s="42"/>
      <c r="J82" s="6"/>
    </row>
    <row r="83" spans="1:10" s="22" customFormat="1" x14ac:dyDescent="0.25">
      <c r="A83" s="31" t="s">
        <v>123</v>
      </c>
      <c r="B83" s="32" t="s">
        <v>28</v>
      </c>
      <c r="C83" s="33" t="s">
        <v>16</v>
      </c>
      <c r="D83" s="41">
        <f>D77</f>
        <v>15.659276279999972</v>
      </c>
      <c r="E83" s="41">
        <f>E77</f>
        <v>16.855991839999945</v>
      </c>
      <c r="F83" s="41">
        <f>F77</f>
        <v>16.576648525719975</v>
      </c>
      <c r="G83" s="41">
        <f>G77</f>
        <v>20.6061391185616</v>
      </c>
      <c r="H83" s="41">
        <f>H77</f>
        <v>17.449661193728389</v>
      </c>
      <c r="I83" s="42">
        <f>D83+E83+F83+G83+H83</f>
        <v>87.14771695800988</v>
      </c>
      <c r="J83" s="6"/>
    </row>
    <row r="84" spans="1:10" s="22" customFormat="1" x14ac:dyDescent="0.25">
      <c r="A84" s="31" t="s">
        <v>124</v>
      </c>
      <c r="B84" s="32" t="s">
        <v>30</v>
      </c>
      <c r="C84" s="33" t="s">
        <v>16</v>
      </c>
      <c r="D84" s="38"/>
      <c r="E84" s="41"/>
      <c r="F84" s="41"/>
      <c r="G84" s="41"/>
      <c r="H84" s="41"/>
      <c r="I84" s="42"/>
      <c r="J84" s="6"/>
    </row>
    <row r="85" spans="1:10" s="22" customFormat="1" x14ac:dyDescent="0.25">
      <c r="A85" s="31" t="s">
        <v>125</v>
      </c>
      <c r="B85" s="32" t="s">
        <v>32</v>
      </c>
      <c r="C85" s="33" t="s">
        <v>16</v>
      </c>
      <c r="D85" s="38"/>
      <c r="E85" s="41"/>
      <c r="F85" s="41"/>
      <c r="G85" s="41"/>
      <c r="H85" s="41"/>
      <c r="I85" s="42"/>
      <c r="J85" s="6"/>
    </row>
    <row r="86" spans="1:10" s="22" customFormat="1" x14ac:dyDescent="0.25">
      <c r="A86" s="31" t="s">
        <v>126</v>
      </c>
      <c r="B86" s="32" t="s">
        <v>34</v>
      </c>
      <c r="C86" s="33" t="s">
        <v>16</v>
      </c>
      <c r="D86" s="38"/>
      <c r="E86" s="41"/>
      <c r="F86" s="41"/>
      <c r="G86" s="41"/>
      <c r="H86" s="41"/>
      <c r="I86" s="42"/>
      <c r="J86" s="6"/>
    </row>
    <row r="87" spans="1:10" s="22" customFormat="1" x14ac:dyDescent="0.25">
      <c r="A87" s="31" t="s">
        <v>127</v>
      </c>
      <c r="B87" s="32" t="s">
        <v>36</v>
      </c>
      <c r="C87" s="33" t="s">
        <v>16</v>
      </c>
      <c r="D87" s="38"/>
      <c r="E87" s="41"/>
      <c r="F87" s="41"/>
      <c r="G87" s="41"/>
      <c r="H87" s="41"/>
      <c r="I87" s="42"/>
      <c r="J87" s="6"/>
    </row>
    <row r="88" spans="1:10" s="22" customFormat="1" ht="30" x14ac:dyDescent="0.25">
      <c r="A88" s="31" t="s">
        <v>128</v>
      </c>
      <c r="B88" s="37" t="s">
        <v>38</v>
      </c>
      <c r="C88" s="33" t="s">
        <v>16</v>
      </c>
      <c r="D88" s="38"/>
      <c r="E88" s="41"/>
      <c r="F88" s="41"/>
      <c r="G88" s="41"/>
      <c r="H88" s="41"/>
      <c r="I88" s="42"/>
      <c r="J88" s="6"/>
    </row>
    <row r="89" spans="1:10" s="22" customFormat="1" x14ac:dyDescent="0.25">
      <c r="A89" s="31" t="s">
        <v>129</v>
      </c>
      <c r="B89" s="56" t="s">
        <v>40</v>
      </c>
      <c r="C89" s="33" t="s">
        <v>16</v>
      </c>
      <c r="D89" s="38"/>
      <c r="E89" s="41"/>
      <c r="F89" s="41"/>
      <c r="G89" s="41"/>
      <c r="H89" s="41"/>
      <c r="I89" s="42"/>
      <c r="J89" s="6"/>
    </row>
    <row r="90" spans="1:10" s="22" customFormat="1" x14ac:dyDescent="0.25">
      <c r="A90" s="31" t="s">
        <v>130</v>
      </c>
      <c r="B90" s="43" t="s">
        <v>42</v>
      </c>
      <c r="C90" s="33" t="s">
        <v>16</v>
      </c>
      <c r="D90" s="38"/>
      <c r="E90" s="41"/>
      <c r="F90" s="41"/>
      <c r="G90" s="41"/>
      <c r="H90" s="41"/>
      <c r="I90" s="42"/>
      <c r="J90" s="6"/>
    </row>
    <row r="91" spans="1:10" s="22" customFormat="1" x14ac:dyDescent="0.25">
      <c r="A91" s="31" t="s">
        <v>131</v>
      </c>
      <c r="B91" s="32" t="s">
        <v>44</v>
      </c>
      <c r="C91" s="33" t="s">
        <v>16</v>
      </c>
      <c r="D91" s="38"/>
      <c r="E91" s="41"/>
      <c r="F91" s="41"/>
      <c r="G91" s="41"/>
      <c r="H91" s="41"/>
      <c r="I91" s="42"/>
      <c r="J91" s="6"/>
    </row>
    <row r="92" spans="1:10" s="30" customFormat="1" ht="14.25" x14ac:dyDescent="0.2">
      <c r="A92" s="57" t="s">
        <v>132</v>
      </c>
      <c r="B92" s="76" t="s">
        <v>133</v>
      </c>
      <c r="C92" s="59" t="s">
        <v>16</v>
      </c>
      <c r="D92" s="60">
        <f t="shared" ref="D92:I92" si="13">D93-D99</f>
        <v>-1.2998799999999999</v>
      </c>
      <c r="E92" s="61">
        <f t="shared" si="13"/>
        <v>-1.3427955599999999</v>
      </c>
      <c r="F92" s="61">
        <f t="shared" si="13"/>
        <v>-1.3872989957199997</v>
      </c>
      <c r="G92" s="61">
        <f t="shared" si="13"/>
        <v>-1.4334490585616395</v>
      </c>
      <c r="H92" s="61">
        <f t="shared" si="13"/>
        <v>-1.4813066737284202</v>
      </c>
      <c r="I92" s="62">
        <f t="shared" si="13"/>
        <v>-6.9447302880100601</v>
      </c>
      <c r="J92" s="29"/>
    </row>
    <row r="93" spans="1:10" s="22" customFormat="1" x14ac:dyDescent="0.25">
      <c r="A93" s="31" t="s">
        <v>134</v>
      </c>
      <c r="B93" s="37" t="s">
        <v>135</v>
      </c>
      <c r="C93" s="33" t="s">
        <v>16</v>
      </c>
      <c r="D93" s="34"/>
      <c r="E93" s="35"/>
      <c r="F93" s="35"/>
      <c r="G93" s="35"/>
      <c r="H93" s="35"/>
      <c r="I93" s="36"/>
      <c r="J93" s="6"/>
    </row>
    <row r="94" spans="1:10" s="22" customFormat="1" x14ac:dyDescent="0.25">
      <c r="A94" s="31" t="s">
        <v>136</v>
      </c>
      <c r="B94" s="56" t="s">
        <v>137</v>
      </c>
      <c r="C94" s="33" t="s">
        <v>16</v>
      </c>
      <c r="D94" s="38"/>
      <c r="E94" s="41"/>
      <c r="F94" s="41"/>
      <c r="G94" s="41"/>
      <c r="H94" s="41"/>
      <c r="I94" s="42"/>
      <c r="J94" s="6"/>
    </row>
    <row r="95" spans="1:10" s="22" customFormat="1" x14ac:dyDescent="0.25">
      <c r="A95" s="31" t="s">
        <v>138</v>
      </c>
      <c r="B95" s="56" t="s">
        <v>139</v>
      </c>
      <c r="C95" s="33" t="s">
        <v>16</v>
      </c>
      <c r="D95" s="38"/>
      <c r="E95" s="41"/>
      <c r="F95" s="41"/>
      <c r="G95" s="41"/>
      <c r="H95" s="41"/>
      <c r="I95" s="42"/>
      <c r="J95" s="6"/>
    </row>
    <row r="96" spans="1:10" s="22" customFormat="1" x14ac:dyDescent="0.25">
      <c r="A96" s="31" t="s">
        <v>140</v>
      </c>
      <c r="B96" s="56" t="s">
        <v>141</v>
      </c>
      <c r="C96" s="33" t="s">
        <v>16</v>
      </c>
      <c r="D96" s="38"/>
      <c r="E96" s="41"/>
      <c r="F96" s="41"/>
      <c r="G96" s="41"/>
      <c r="H96" s="41"/>
      <c r="I96" s="42"/>
      <c r="J96" s="6"/>
    </row>
    <row r="97" spans="1:10" s="22" customFormat="1" x14ac:dyDescent="0.25">
      <c r="A97" s="31" t="s">
        <v>142</v>
      </c>
      <c r="B97" s="63" t="s">
        <v>143</v>
      </c>
      <c r="C97" s="33" t="s">
        <v>16</v>
      </c>
      <c r="D97" s="38"/>
      <c r="E97" s="41"/>
      <c r="F97" s="41"/>
      <c r="G97" s="41"/>
      <c r="H97" s="41"/>
      <c r="I97" s="42"/>
      <c r="J97" s="6"/>
    </row>
    <row r="98" spans="1:10" s="22" customFormat="1" x14ac:dyDescent="0.25">
      <c r="A98" s="31" t="s">
        <v>144</v>
      </c>
      <c r="B98" s="43" t="s">
        <v>145</v>
      </c>
      <c r="C98" s="33" t="s">
        <v>16</v>
      </c>
      <c r="D98" s="38"/>
      <c r="E98" s="41"/>
      <c r="F98" s="41"/>
      <c r="G98" s="41"/>
      <c r="H98" s="41"/>
      <c r="I98" s="42"/>
      <c r="J98" s="6"/>
    </row>
    <row r="99" spans="1:10" s="22" customFormat="1" x14ac:dyDescent="0.25">
      <c r="A99" s="31" t="s">
        <v>146</v>
      </c>
      <c r="B99" s="77" t="s">
        <v>101</v>
      </c>
      <c r="C99" s="33" t="s">
        <v>16</v>
      </c>
      <c r="D99" s="34">
        <f t="shared" ref="D99:I99" si="14">D100+D101+D102+D104</f>
        <v>1.2998799999999999</v>
      </c>
      <c r="E99" s="35">
        <f t="shared" si="14"/>
        <v>1.3427955599999999</v>
      </c>
      <c r="F99" s="35">
        <f t="shared" si="14"/>
        <v>1.3872989957199997</v>
      </c>
      <c r="G99" s="35">
        <f t="shared" si="14"/>
        <v>1.4334490585616395</v>
      </c>
      <c r="H99" s="35">
        <f t="shared" si="14"/>
        <v>1.4813066737284202</v>
      </c>
      <c r="I99" s="36">
        <f t="shared" si="14"/>
        <v>6.9447302880100601</v>
      </c>
      <c r="J99" s="6"/>
    </row>
    <row r="100" spans="1:10" s="22" customFormat="1" x14ac:dyDescent="0.25">
      <c r="A100" s="31" t="s">
        <v>147</v>
      </c>
      <c r="B100" s="43" t="s">
        <v>148</v>
      </c>
      <c r="C100" s="33" t="s">
        <v>16</v>
      </c>
      <c r="D100" s="38">
        <v>1.15988</v>
      </c>
      <c r="E100" s="41">
        <f>D100*J34</f>
        <v>1.20279556</v>
      </c>
      <c r="F100" s="41">
        <f>E100*J34</f>
        <v>1.2472989957199998</v>
      </c>
      <c r="G100" s="41">
        <f>F100*J34</f>
        <v>1.2934490585616396</v>
      </c>
      <c r="H100" s="41">
        <f>G100*J34</f>
        <v>1.3413066737284203</v>
      </c>
      <c r="I100" s="42">
        <f>D100+E100+F100+G100+H100</f>
        <v>6.2447302880100599</v>
      </c>
      <c r="J100" s="6"/>
    </row>
    <row r="101" spans="1:10" s="22" customFormat="1" x14ac:dyDescent="0.25">
      <c r="A101" s="31" t="s">
        <v>149</v>
      </c>
      <c r="B101" s="43" t="s">
        <v>150</v>
      </c>
      <c r="C101" s="33" t="s">
        <v>16</v>
      </c>
      <c r="D101" s="38"/>
      <c r="E101" s="41"/>
      <c r="F101" s="41"/>
      <c r="G101" s="41"/>
      <c r="H101" s="41"/>
      <c r="I101" s="42">
        <f>D101+E101+F101+G101+H101</f>
        <v>0</v>
      </c>
      <c r="J101" s="6"/>
    </row>
    <row r="102" spans="1:10" s="22" customFormat="1" x14ac:dyDescent="0.25">
      <c r="A102" s="31" t="s">
        <v>151</v>
      </c>
      <c r="B102" s="43" t="s">
        <v>152</v>
      </c>
      <c r="C102" s="33" t="s">
        <v>16</v>
      </c>
      <c r="D102" s="38"/>
      <c r="E102" s="41"/>
      <c r="F102" s="41"/>
      <c r="G102" s="41"/>
      <c r="H102" s="41"/>
      <c r="I102" s="42"/>
      <c r="J102" s="6"/>
    </row>
    <row r="103" spans="1:10" s="22" customFormat="1" x14ac:dyDescent="0.25">
      <c r="A103" s="31" t="s">
        <v>153</v>
      </c>
      <c r="B103" s="63" t="s">
        <v>154</v>
      </c>
      <c r="C103" s="33" t="s">
        <v>16</v>
      </c>
      <c r="D103" s="38"/>
      <c r="E103" s="41"/>
      <c r="F103" s="41"/>
      <c r="G103" s="41"/>
      <c r="H103" s="41"/>
      <c r="I103" s="42"/>
      <c r="J103" s="6"/>
    </row>
    <row r="104" spans="1:10" s="22" customFormat="1" x14ac:dyDescent="0.25">
      <c r="A104" s="31" t="s">
        <v>155</v>
      </c>
      <c r="B104" s="43" t="s">
        <v>156</v>
      </c>
      <c r="C104" s="33" t="s">
        <v>16</v>
      </c>
      <c r="D104" s="38">
        <v>0.14000000000000001</v>
      </c>
      <c r="E104" s="41">
        <f>D104</f>
        <v>0.14000000000000001</v>
      </c>
      <c r="F104" s="41">
        <f>E104</f>
        <v>0.14000000000000001</v>
      </c>
      <c r="G104" s="41">
        <f>F104</f>
        <v>0.14000000000000001</v>
      </c>
      <c r="H104" s="41">
        <f>G104</f>
        <v>0.14000000000000001</v>
      </c>
      <c r="I104" s="42">
        <f>SUM(D104:H104)</f>
        <v>0.70000000000000007</v>
      </c>
      <c r="J104" s="6"/>
    </row>
    <row r="105" spans="1:10" s="30" customFormat="1" ht="28.5" x14ac:dyDescent="0.2">
      <c r="A105" s="57" t="s">
        <v>157</v>
      </c>
      <c r="B105" s="76" t="s">
        <v>158</v>
      </c>
      <c r="C105" s="59" t="s">
        <v>16</v>
      </c>
      <c r="D105" s="60">
        <f t="shared" ref="D105:I105" si="15">D92+D77</f>
        <v>14.359396279999972</v>
      </c>
      <c r="E105" s="61">
        <f t="shared" si="15"/>
        <v>15.513196279999946</v>
      </c>
      <c r="F105" s="61">
        <f t="shared" si="15"/>
        <v>15.189349529999975</v>
      </c>
      <c r="G105" s="61">
        <f t="shared" si="15"/>
        <v>19.172690059999962</v>
      </c>
      <c r="H105" s="61">
        <f t="shared" si="15"/>
        <v>15.968354519999968</v>
      </c>
      <c r="I105" s="62">
        <f t="shared" si="15"/>
        <v>80.20298666999976</v>
      </c>
      <c r="J105" s="29"/>
    </row>
    <row r="106" spans="1:10" s="22" customFormat="1" ht="30" x14ac:dyDescent="0.25">
      <c r="A106" s="31" t="s">
        <v>159</v>
      </c>
      <c r="B106" s="37" t="s">
        <v>160</v>
      </c>
      <c r="C106" s="33" t="s">
        <v>16</v>
      </c>
      <c r="D106" s="34"/>
      <c r="E106" s="35"/>
      <c r="F106" s="35"/>
      <c r="G106" s="35"/>
      <c r="H106" s="35"/>
      <c r="I106" s="36"/>
      <c r="J106" s="6"/>
    </row>
    <row r="107" spans="1:10" s="22" customFormat="1" ht="30" x14ac:dyDescent="0.25">
      <c r="A107" s="31" t="s">
        <v>161</v>
      </c>
      <c r="B107" s="56" t="s">
        <v>20</v>
      </c>
      <c r="C107" s="33" t="s">
        <v>16</v>
      </c>
      <c r="D107" s="38"/>
      <c r="E107" s="41"/>
      <c r="F107" s="41"/>
      <c r="G107" s="41"/>
      <c r="H107" s="41"/>
      <c r="I107" s="42"/>
      <c r="J107" s="6"/>
    </row>
    <row r="108" spans="1:10" s="22" customFormat="1" ht="30" x14ac:dyDescent="0.25">
      <c r="A108" s="31" t="s">
        <v>162</v>
      </c>
      <c r="B108" s="56" t="s">
        <v>22</v>
      </c>
      <c r="C108" s="33" t="s">
        <v>16</v>
      </c>
      <c r="D108" s="38"/>
      <c r="E108" s="41"/>
      <c r="F108" s="41"/>
      <c r="G108" s="41"/>
      <c r="H108" s="41"/>
      <c r="I108" s="42"/>
      <c r="J108" s="6"/>
    </row>
    <row r="109" spans="1:10" s="22" customFormat="1" ht="30" x14ac:dyDescent="0.25">
      <c r="A109" s="31" t="s">
        <v>163</v>
      </c>
      <c r="B109" s="56" t="s">
        <v>24</v>
      </c>
      <c r="C109" s="33" t="s">
        <v>16</v>
      </c>
      <c r="D109" s="38"/>
      <c r="E109" s="41"/>
      <c r="F109" s="41"/>
      <c r="G109" s="41"/>
      <c r="H109" s="41"/>
      <c r="I109" s="42"/>
      <c r="J109" s="6"/>
    </row>
    <row r="110" spans="1:10" s="22" customFormat="1" x14ac:dyDescent="0.25">
      <c r="A110" s="31" t="s">
        <v>164</v>
      </c>
      <c r="B110" s="32" t="s">
        <v>26</v>
      </c>
      <c r="C110" s="33" t="s">
        <v>16</v>
      </c>
      <c r="D110" s="38"/>
      <c r="E110" s="41"/>
      <c r="F110" s="41"/>
      <c r="G110" s="41"/>
      <c r="H110" s="41"/>
      <c r="I110" s="42"/>
      <c r="J110" s="6"/>
    </row>
    <row r="111" spans="1:10" s="22" customFormat="1" x14ac:dyDescent="0.25">
      <c r="A111" s="31" t="s">
        <v>165</v>
      </c>
      <c r="B111" s="32" t="s">
        <v>28</v>
      </c>
      <c r="C111" s="33" t="s">
        <v>16</v>
      </c>
      <c r="D111" s="41">
        <f>D105</f>
        <v>14.359396279999972</v>
      </c>
      <c r="E111" s="41">
        <f>E105</f>
        <v>15.513196279999946</v>
      </c>
      <c r="F111" s="41">
        <f>F105</f>
        <v>15.189349529999975</v>
      </c>
      <c r="G111" s="41">
        <f>G105</f>
        <v>19.172690059999962</v>
      </c>
      <c r="H111" s="41">
        <f>H105</f>
        <v>15.968354519999968</v>
      </c>
      <c r="I111" s="42">
        <f>D111+E111+F111+G111+H111</f>
        <v>80.202986669999817</v>
      </c>
      <c r="J111" s="6"/>
    </row>
    <row r="112" spans="1:10" s="22" customFormat="1" x14ac:dyDescent="0.25">
      <c r="A112" s="31" t="s">
        <v>166</v>
      </c>
      <c r="B112" s="32" t="s">
        <v>30</v>
      </c>
      <c r="C112" s="33" t="s">
        <v>16</v>
      </c>
      <c r="D112" s="38"/>
      <c r="E112" s="41"/>
      <c r="F112" s="41"/>
      <c r="G112" s="41"/>
      <c r="H112" s="41"/>
      <c r="I112" s="42"/>
      <c r="J112" s="6"/>
    </row>
    <row r="113" spans="1:10" s="22" customFormat="1" x14ac:dyDescent="0.25">
      <c r="A113" s="31" t="s">
        <v>167</v>
      </c>
      <c r="B113" s="32" t="s">
        <v>32</v>
      </c>
      <c r="C113" s="33" t="s">
        <v>16</v>
      </c>
      <c r="D113" s="38"/>
      <c r="E113" s="41"/>
      <c r="F113" s="41"/>
      <c r="G113" s="41"/>
      <c r="H113" s="41"/>
      <c r="I113" s="42"/>
      <c r="J113" s="6"/>
    </row>
    <row r="114" spans="1:10" s="22" customFormat="1" x14ac:dyDescent="0.25">
      <c r="A114" s="31" t="s">
        <v>168</v>
      </c>
      <c r="B114" s="32" t="s">
        <v>34</v>
      </c>
      <c r="C114" s="33" t="s">
        <v>16</v>
      </c>
      <c r="D114" s="38"/>
      <c r="E114" s="41"/>
      <c r="F114" s="41"/>
      <c r="G114" s="41"/>
      <c r="H114" s="41"/>
      <c r="I114" s="42"/>
      <c r="J114" s="6"/>
    </row>
    <row r="115" spans="1:10" s="22" customFormat="1" x14ac:dyDescent="0.25">
      <c r="A115" s="31" t="s">
        <v>169</v>
      </c>
      <c r="B115" s="32" t="s">
        <v>36</v>
      </c>
      <c r="C115" s="33" t="s">
        <v>16</v>
      </c>
      <c r="D115" s="38"/>
      <c r="E115" s="41"/>
      <c r="F115" s="41"/>
      <c r="G115" s="41"/>
      <c r="H115" s="41"/>
      <c r="I115" s="42"/>
      <c r="J115" s="6"/>
    </row>
    <row r="116" spans="1:10" s="22" customFormat="1" ht="30" x14ac:dyDescent="0.25">
      <c r="A116" s="31" t="s">
        <v>170</v>
      </c>
      <c r="B116" s="37" t="s">
        <v>38</v>
      </c>
      <c r="C116" s="33" t="s">
        <v>16</v>
      </c>
      <c r="D116" s="38"/>
      <c r="E116" s="41"/>
      <c r="F116" s="41"/>
      <c r="G116" s="41"/>
      <c r="H116" s="41"/>
      <c r="I116" s="42"/>
      <c r="J116" s="6"/>
    </row>
    <row r="117" spans="1:10" s="22" customFormat="1" x14ac:dyDescent="0.25">
      <c r="A117" s="31" t="s">
        <v>171</v>
      </c>
      <c r="B117" s="43" t="s">
        <v>40</v>
      </c>
      <c r="C117" s="33" t="s">
        <v>16</v>
      </c>
      <c r="D117" s="38"/>
      <c r="E117" s="41"/>
      <c r="F117" s="41"/>
      <c r="G117" s="41"/>
      <c r="H117" s="41"/>
      <c r="I117" s="42"/>
      <c r="J117" s="6"/>
    </row>
    <row r="118" spans="1:10" s="22" customFormat="1" x14ac:dyDescent="0.25">
      <c r="A118" s="31" t="s">
        <v>172</v>
      </c>
      <c r="B118" s="43" t="s">
        <v>42</v>
      </c>
      <c r="C118" s="33" t="s">
        <v>16</v>
      </c>
      <c r="D118" s="38"/>
      <c r="E118" s="41"/>
      <c r="F118" s="41"/>
      <c r="G118" s="41"/>
      <c r="H118" s="41"/>
      <c r="I118" s="42"/>
      <c r="J118" s="6"/>
    </row>
    <row r="119" spans="1:10" s="22" customFormat="1" x14ac:dyDescent="0.25">
      <c r="A119" s="31" t="s">
        <v>173</v>
      </c>
      <c r="B119" s="32" t="s">
        <v>44</v>
      </c>
      <c r="C119" s="33" t="s">
        <v>16</v>
      </c>
      <c r="D119" s="38"/>
      <c r="E119" s="41"/>
      <c r="F119" s="41"/>
      <c r="G119" s="41"/>
      <c r="H119" s="41"/>
      <c r="I119" s="42"/>
      <c r="J119" s="6"/>
    </row>
    <row r="120" spans="1:10" s="30" customFormat="1" ht="14.25" x14ac:dyDescent="0.2">
      <c r="A120" s="57" t="s">
        <v>174</v>
      </c>
      <c r="B120" s="76" t="s">
        <v>175</v>
      </c>
      <c r="C120" s="59" t="s">
        <v>16</v>
      </c>
      <c r="D120" s="60">
        <f t="shared" ref="D120:I120" si="16">D121+D125+D126+D127+D128+D129+D130+D131+D134</f>
        <v>1.2381599999999999</v>
      </c>
      <c r="E120" s="61">
        <f t="shared" si="16"/>
        <v>1.2381599999999999</v>
      </c>
      <c r="F120" s="61">
        <f t="shared" si="16"/>
        <v>1.2381599999999999</v>
      </c>
      <c r="G120" s="61">
        <f t="shared" si="16"/>
        <v>1.2381599999999999</v>
      </c>
      <c r="H120" s="61">
        <f t="shared" si="16"/>
        <v>1.2381599999999999</v>
      </c>
      <c r="I120" s="62">
        <f t="shared" si="16"/>
        <v>6.1907999999999994</v>
      </c>
      <c r="J120" s="29"/>
    </row>
    <row r="121" spans="1:10" s="22" customFormat="1" x14ac:dyDescent="0.25">
      <c r="A121" s="31" t="s">
        <v>176</v>
      </c>
      <c r="B121" s="32" t="s">
        <v>18</v>
      </c>
      <c r="C121" s="33" t="s">
        <v>16</v>
      </c>
      <c r="D121" s="34"/>
      <c r="E121" s="35"/>
      <c r="F121" s="35"/>
      <c r="G121" s="35"/>
      <c r="H121" s="35"/>
      <c r="I121" s="36"/>
      <c r="J121" s="6"/>
    </row>
    <row r="122" spans="1:10" s="22" customFormat="1" ht="30" hidden="1" outlineLevel="1" x14ac:dyDescent="0.25">
      <c r="A122" s="31" t="s">
        <v>177</v>
      </c>
      <c r="B122" s="56" t="s">
        <v>20</v>
      </c>
      <c r="C122" s="33" t="s">
        <v>16</v>
      </c>
      <c r="D122" s="38"/>
      <c r="E122" s="41"/>
      <c r="F122" s="41"/>
      <c r="G122" s="41"/>
      <c r="H122" s="41"/>
      <c r="I122" s="42"/>
      <c r="J122" s="6"/>
    </row>
    <row r="123" spans="1:10" s="22" customFormat="1" ht="30" hidden="1" outlineLevel="1" x14ac:dyDescent="0.25">
      <c r="A123" s="31" t="s">
        <v>178</v>
      </c>
      <c r="B123" s="56" t="s">
        <v>22</v>
      </c>
      <c r="C123" s="33" t="s">
        <v>16</v>
      </c>
      <c r="D123" s="38"/>
      <c r="E123" s="41"/>
      <c r="F123" s="41"/>
      <c r="G123" s="41"/>
      <c r="H123" s="41"/>
      <c r="I123" s="42"/>
      <c r="J123" s="6"/>
    </row>
    <row r="124" spans="1:10" s="22" customFormat="1" ht="30" hidden="1" outlineLevel="1" x14ac:dyDescent="0.25">
      <c r="A124" s="31" t="s">
        <v>179</v>
      </c>
      <c r="B124" s="56" t="s">
        <v>24</v>
      </c>
      <c r="C124" s="33" t="s">
        <v>16</v>
      </c>
      <c r="D124" s="38"/>
      <c r="E124" s="41"/>
      <c r="F124" s="41"/>
      <c r="G124" s="41"/>
      <c r="H124" s="41"/>
      <c r="I124" s="42"/>
      <c r="J124" s="6"/>
    </row>
    <row r="125" spans="1:10" s="22" customFormat="1" collapsed="1" x14ac:dyDescent="0.25">
      <c r="A125" s="31" t="s">
        <v>180</v>
      </c>
      <c r="B125" s="77" t="s">
        <v>181</v>
      </c>
      <c r="C125" s="33" t="s">
        <v>16</v>
      </c>
      <c r="D125" s="38"/>
      <c r="E125" s="41"/>
      <c r="F125" s="41"/>
      <c r="G125" s="41"/>
      <c r="H125" s="41"/>
      <c r="I125" s="42"/>
      <c r="J125" s="6"/>
    </row>
    <row r="126" spans="1:10" s="22" customFormat="1" x14ac:dyDescent="0.25">
      <c r="A126" s="31" t="s">
        <v>182</v>
      </c>
      <c r="B126" s="77" t="s">
        <v>183</v>
      </c>
      <c r="C126" s="33" t="s">
        <v>16</v>
      </c>
      <c r="D126" s="38">
        <v>1.2381599999999999</v>
      </c>
      <c r="E126" s="41">
        <f>D126</f>
        <v>1.2381599999999999</v>
      </c>
      <c r="F126" s="41">
        <f>E126</f>
        <v>1.2381599999999999</v>
      </c>
      <c r="G126" s="41">
        <f>F126</f>
        <v>1.2381599999999999</v>
      </c>
      <c r="H126" s="41">
        <f>G126</f>
        <v>1.2381599999999999</v>
      </c>
      <c r="I126" s="42">
        <f>D126+E126+F126+G126+H126</f>
        <v>6.1907999999999994</v>
      </c>
      <c r="J126" s="6"/>
    </row>
    <row r="127" spans="1:10" s="22" customFormat="1" x14ac:dyDescent="0.25">
      <c r="A127" s="31" t="s">
        <v>184</v>
      </c>
      <c r="B127" s="77" t="s">
        <v>185</v>
      </c>
      <c r="C127" s="33" t="s">
        <v>16</v>
      </c>
      <c r="D127" s="38"/>
      <c r="E127" s="41"/>
      <c r="F127" s="41"/>
      <c r="G127" s="41"/>
      <c r="H127" s="41"/>
      <c r="I127" s="42"/>
      <c r="J127" s="6"/>
    </row>
    <row r="128" spans="1:10" s="22" customFormat="1" x14ac:dyDescent="0.25">
      <c r="A128" s="31" t="s">
        <v>186</v>
      </c>
      <c r="B128" s="77" t="s">
        <v>187</v>
      </c>
      <c r="C128" s="33" t="s">
        <v>16</v>
      </c>
      <c r="D128" s="38"/>
      <c r="E128" s="41"/>
      <c r="F128" s="41"/>
      <c r="G128" s="41"/>
      <c r="H128" s="41"/>
      <c r="I128" s="42"/>
      <c r="J128" s="6"/>
    </row>
    <row r="129" spans="1:10" s="22" customFormat="1" x14ac:dyDescent="0.25">
      <c r="A129" s="31" t="s">
        <v>188</v>
      </c>
      <c r="B129" s="77" t="s">
        <v>189</v>
      </c>
      <c r="C129" s="33" t="s">
        <v>16</v>
      </c>
      <c r="D129" s="38"/>
      <c r="E129" s="41"/>
      <c r="F129" s="41"/>
      <c r="G129" s="41"/>
      <c r="H129" s="41"/>
      <c r="I129" s="42"/>
      <c r="J129" s="6"/>
    </row>
    <row r="130" spans="1:10" s="22" customFormat="1" x14ac:dyDescent="0.25">
      <c r="A130" s="31" t="s">
        <v>190</v>
      </c>
      <c r="B130" s="77" t="s">
        <v>191</v>
      </c>
      <c r="C130" s="33" t="s">
        <v>16</v>
      </c>
      <c r="D130" s="38"/>
      <c r="E130" s="41"/>
      <c r="F130" s="41"/>
      <c r="G130" s="41"/>
      <c r="H130" s="41"/>
      <c r="I130" s="42"/>
      <c r="J130" s="6"/>
    </row>
    <row r="131" spans="1:10" s="22" customFormat="1" ht="30" x14ac:dyDescent="0.25">
      <c r="A131" s="31" t="s">
        <v>192</v>
      </c>
      <c r="B131" s="77" t="s">
        <v>38</v>
      </c>
      <c r="C131" s="33" t="s">
        <v>16</v>
      </c>
      <c r="D131" s="34"/>
      <c r="E131" s="35"/>
      <c r="F131" s="35"/>
      <c r="G131" s="35"/>
      <c r="H131" s="35"/>
      <c r="I131" s="36"/>
      <c r="J131" s="6"/>
    </row>
    <row r="132" spans="1:10" s="22" customFormat="1" x14ac:dyDescent="0.25">
      <c r="A132" s="31" t="s">
        <v>193</v>
      </c>
      <c r="B132" s="43" t="s">
        <v>194</v>
      </c>
      <c r="C132" s="33" t="s">
        <v>16</v>
      </c>
      <c r="D132" s="38"/>
      <c r="E132" s="41"/>
      <c r="F132" s="41"/>
      <c r="G132" s="41"/>
      <c r="H132" s="41"/>
      <c r="I132" s="42"/>
      <c r="J132" s="6"/>
    </row>
    <row r="133" spans="1:10" s="22" customFormat="1" x14ac:dyDescent="0.25">
      <c r="A133" s="31" t="s">
        <v>195</v>
      </c>
      <c r="B133" s="43" t="s">
        <v>42</v>
      </c>
      <c r="C133" s="33" t="s">
        <v>16</v>
      </c>
      <c r="D133" s="38"/>
      <c r="E133" s="41"/>
      <c r="F133" s="41"/>
      <c r="G133" s="41"/>
      <c r="H133" s="41"/>
      <c r="I133" s="42"/>
      <c r="J133" s="6"/>
    </row>
    <row r="134" spans="1:10" s="22" customFormat="1" x14ac:dyDescent="0.25">
      <c r="A134" s="31" t="s">
        <v>196</v>
      </c>
      <c r="B134" s="77" t="s">
        <v>197</v>
      </c>
      <c r="C134" s="33" t="s">
        <v>16</v>
      </c>
      <c r="D134" s="38"/>
      <c r="E134" s="41"/>
      <c r="F134" s="41"/>
      <c r="G134" s="41"/>
      <c r="H134" s="41"/>
      <c r="I134" s="42"/>
      <c r="J134" s="6"/>
    </row>
    <row r="135" spans="1:10" s="30" customFormat="1" ht="14.25" x14ac:dyDescent="0.2">
      <c r="A135" s="57" t="s">
        <v>198</v>
      </c>
      <c r="B135" s="76" t="s">
        <v>199</v>
      </c>
      <c r="C135" s="59" t="s">
        <v>16</v>
      </c>
      <c r="D135" s="60">
        <f t="shared" ref="D135:I135" si="17">D105-D120</f>
        <v>13.121236279999971</v>
      </c>
      <c r="E135" s="61">
        <f t="shared" si="17"/>
        <v>14.275036279999945</v>
      </c>
      <c r="F135" s="61">
        <f t="shared" si="17"/>
        <v>13.951189529999974</v>
      </c>
      <c r="G135" s="61">
        <f t="shared" si="17"/>
        <v>17.934530059999961</v>
      </c>
      <c r="H135" s="61">
        <f t="shared" si="17"/>
        <v>14.730194519999968</v>
      </c>
      <c r="I135" s="62">
        <f t="shared" si="17"/>
        <v>74.012186669999764</v>
      </c>
      <c r="J135" s="78"/>
    </row>
    <row r="136" spans="1:10" s="22" customFormat="1" x14ac:dyDescent="0.25">
      <c r="A136" s="31" t="s">
        <v>200</v>
      </c>
      <c r="B136" s="32" t="s">
        <v>18</v>
      </c>
      <c r="C136" s="33" t="s">
        <v>16</v>
      </c>
      <c r="D136" s="34"/>
      <c r="E136" s="35"/>
      <c r="F136" s="35"/>
      <c r="G136" s="35"/>
      <c r="H136" s="35"/>
      <c r="I136" s="36"/>
      <c r="J136" s="6"/>
    </row>
    <row r="137" spans="1:10" s="22" customFormat="1" ht="30" hidden="1" outlineLevel="2" x14ac:dyDescent="0.25">
      <c r="A137" s="31" t="s">
        <v>201</v>
      </c>
      <c r="B137" s="56" t="s">
        <v>20</v>
      </c>
      <c r="C137" s="33" t="s">
        <v>16</v>
      </c>
      <c r="D137" s="38"/>
      <c r="E137" s="41"/>
      <c r="F137" s="41"/>
      <c r="G137" s="41"/>
      <c r="H137" s="41"/>
      <c r="I137" s="42"/>
      <c r="J137" s="6"/>
    </row>
    <row r="138" spans="1:10" s="22" customFormat="1" ht="30" hidden="1" outlineLevel="2" x14ac:dyDescent="0.25">
      <c r="A138" s="31" t="s">
        <v>202</v>
      </c>
      <c r="B138" s="56" t="s">
        <v>22</v>
      </c>
      <c r="C138" s="33" t="s">
        <v>16</v>
      </c>
      <c r="D138" s="38"/>
      <c r="E138" s="41"/>
      <c r="F138" s="41"/>
      <c r="G138" s="41"/>
      <c r="H138" s="41"/>
      <c r="I138" s="42"/>
      <c r="J138" s="6"/>
    </row>
    <row r="139" spans="1:10" s="22" customFormat="1" ht="30" hidden="1" outlineLevel="2" x14ac:dyDescent="0.25">
      <c r="A139" s="31" t="s">
        <v>203</v>
      </c>
      <c r="B139" s="56" t="s">
        <v>24</v>
      </c>
      <c r="C139" s="33" t="s">
        <v>16</v>
      </c>
      <c r="D139" s="38"/>
      <c r="E139" s="41"/>
      <c r="F139" s="41"/>
      <c r="G139" s="41"/>
      <c r="H139" s="41"/>
      <c r="I139" s="42"/>
      <c r="J139" s="6"/>
    </row>
    <row r="140" spans="1:10" s="22" customFormat="1" collapsed="1" x14ac:dyDescent="0.25">
      <c r="A140" s="31" t="s">
        <v>204</v>
      </c>
      <c r="B140" s="32" t="s">
        <v>26</v>
      </c>
      <c r="C140" s="33" t="s">
        <v>16</v>
      </c>
      <c r="D140" s="38"/>
      <c r="E140" s="41"/>
      <c r="F140" s="41"/>
      <c r="G140" s="41"/>
      <c r="H140" s="41"/>
      <c r="I140" s="42"/>
      <c r="J140" s="6"/>
    </row>
    <row r="141" spans="1:10" s="22" customFormat="1" x14ac:dyDescent="0.25">
      <c r="A141" s="31" t="s">
        <v>205</v>
      </c>
      <c r="B141" s="32" t="s">
        <v>28</v>
      </c>
      <c r="C141" s="33" t="s">
        <v>16</v>
      </c>
      <c r="D141" s="41">
        <f>D135</f>
        <v>13.121236279999971</v>
      </c>
      <c r="E141" s="41">
        <f>E135</f>
        <v>14.275036279999945</v>
      </c>
      <c r="F141" s="41">
        <f>F135</f>
        <v>13.951189529999974</v>
      </c>
      <c r="G141" s="41">
        <f>G135</f>
        <v>17.934530059999961</v>
      </c>
      <c r="H141" s="41">
        <f>H135</f>
        <v>14.730194519999968</v>
      </c>
      <c r="I141" s="42">
        <f>D141+E141+F141+G141+H141</f>
        <v>74.012186669999821</v>
      </c>
      <c r="J141" s="6"/>
    </row>
    <row r="142" spans="1:10" s="22" customFormat="1" x14ac:dyDescent="0.25">
      <c r="A142" s="31" t="s">
        <v>206</v>
      </c>
      <c r="B142" s="32" t="s">
        <v>30</v>
      </c>
      <c r="C142" s="33" t="s">
        <v>16</v>
      </c>
      <c r="D142" s="38"/>
      <c r="E142" s="41"/>
      <c r="F142" s="41"/>
      <c r="G142" s="41"/>
      <c r="H142" s="41"/>
      <c r="I142" s="42"/>
      <c r="J142" s="6"/>
    </row>
    <row r="143" spans="1:10" s="22" customFormat="1" x14ac:dyDescent="0.25">
      <c r="A143" s="31" t="s">
        <v>207</v>
      </c>
      <c r="B143" s="37" t="s">
        <v>32</v>
      </c>
      <c r="C143" s="33" t="s">
        <v>16</v>
      </c>
      <c r="D143" s="38"/>
      <c r="E143" s="41"/>
      <c r="F143" s="41"/>
      <c r="G143" s="41"/>
      <c r="H143" s="41"/>
      <c r="I143" s="42"/>
      <c r="J143" s="6"/>
    </row>
    <row r="144" spans="1:10" s="22" customFormat="1" x14ac:dyDescent="0.25">
      <c r="A144" s="31" t="s">
        <v>208</v>
      </c>
      <c r="B144" s="32" t="s">
        <v>34</v>
      </c>
      <c r="C144" s="33" t="s">
        <v>16</v>
      </c>
      <c r="D144" s="38"/>
      <c r="E144" s="41"/>
      <c r="F144" s="41"/>
      <c r="G144" s="41"/>
      <c r="H144" s="41"/>
      <c r="I144" s="42"/>
      <c r="J144" s="6"/>
    </row>
    <row r="145" spans="1:10" s="22" customFormat="1" x14ac:dyDescent="0.25">
      <c r="A145" s="31" t="s">
        <v>209</v>
      </c>
      <c r="B145" s="32" t="s">
        <v>36</v>
      </c>
      <c r="C145" s="33" t="s">
        <v>16</v>
      </c>
      <c r="D145" s="38"/>
      <c r="E145" s="41"/>
      <c r="F145" s="41"/>
      <c r="G145" s="41"/>
      <c r="H145" s="41"/>
      <c r="I145" s="42"/>
      <c r="J145" s="6"/>
    </row>
    <row r="146" spans="1:10" s="22" customFormat="1" ht="30" x14ac:dyDescent="0.25">
      <c r="A146" s="31" t="s">
        <v>210</v>
      </c>
      <c r="B146" s="37" t="s">
        <v>38</v>
      </c>
      <c r="C146" s="33" t="s">
        <v>16</v>
      </c>
      <c r="D146" s="38"/>
      <c r="E146" s="41"/>
      <c r="F146" s="41"/>
      <c r="G146" s="41"/>
      <c r="H146" s="41"/>
      <c r="I146" s="42"/>
      <c r="J146" s="6"/>
    </row>
    <row r="147" spans="1:10" s="22" customFormat="1" hidden="1" outlineLevel="2" x14ac:dyDescent="0.25">
      <c r="A147" s="31" t="s">
        <v>211</v>
      </c>
      <c r="B147" s="43" t="s">
        <v>40</v>
      </c>
      <c r="C147" s="33" t="s">
        <v>16</v>
      </c>
      <c r="D147" s="38"/>
      <c r="E147" s="41"/>
      <c r="F147" s="41"/>
      <c r="G147" s="41"/>
      <c r="H147" s="41"/>
      <c r="I147" s="42"/>
      <c r="J147" s="6"/>
    </row>
    <row r="148" spans="1:10" s="22" customFormat="1" hidden="1" outlineLevel="2" x14ac:dyDescent="0.25">
      <c r="A148" s="31" t="s">
        <v>212</v>
      </c>
      <c r="B148" s="43" t="s">
        <v>42</v>
      </c>
      <c r="C148" s="33" t="s">
        <v>16</v>
      </c>
      <c r="D148" s="38"/>
      <c r="E148" s="41"/>
      <c r="F148" s="41"/>
      <c r="G148" s="41"/>
      <c r="H148" s="41"/>
      <c r="I148" s="42"/>
      <c r="J148" s="6"/>
    </row>
    <row r="149" spans="1:10" s="22" customFormat="1" collapsed="1" x14ac:dyDescent="0.25">
      <c r="A149" s="31" t="s">
        <v>213</v>
      </c>
      <c r="B149" s="32" t="s">
        <v>44</v>
      </c>
      <c r="C149" s="33" t="s">
        <v>16</v>
      </c>
      <c r="D149" s="38"/>
      <c r="E149" s="41"/>
      <c r="F149" s="41"/>
      <c r="G149" s="41"/>
      <c r="H149" s="41"/>
      <c r="I149" s="42"/>
      <c r="J149" s="6"/>
    </row>
    <row r="150" spans="1:10" s="80" customFormat="1" x14ac:dyDescent="0.25">
      <c r="A150" s="57" t="s">
        <v>214</v>
      </c>
      <c r="B150" s="76" t="s">
        <v>215</v>
      </c>
      <c r="C150" s="59" t="s">
        <v>16</v>
      </c>
      <c r="D150" s="65"/>
      <c r="E150" s="66"/>
      <c r="F150" s="66"/>
      <c r="G150" s="66"/>
      <c r="H150" s="66"/>
      <c r="I150" s="42"/>
      <c r="J150" s="79"/>
    </row>
    <row r="151" spans="1:10" s="82" customFormat="1" x14ac:dyDescent="0.25">
      <c r="A151" s="31" t="s">
        <v>216</v>
      </c>
      <c r="B151" s="77" t="s">
        <v>217</v>
      </c>
      <c r="C151" s="33" t="s">
        <v>16</v>
      </c>
      <c r="D151" s="34">
        <f>D141</f>
        <v>13.121236279999971</v>
      </c>
      <c r="E151" s="35">
        <f>E141</f>
        <v>14.275036279999945</v>
      </c>
      <c r="F151" s="35">
        <f>F141</f>
        <v>13.951189529999974</v>
      </c>
      <c r="G151" s="35">
        <f>G141</f>
        <v>17.934530059999961</v>
      </c>
      <c r="H151" s="36">
        <f>H141</f>
        <v>14.730194519999968</v>
      </c>
      <c r="I151" s="42">
        <f>D151+E151+F151+G151+H151</f>
        <v>74.012186669999821</v>
      </c>
      <c r="J151" s="81"/>
    </row>
    <row r="152" spans="1:10" s="82" customFormat="1" x14ac:dyDescent="0.25">
      <c r="A152" s="31" t="s">
        <v>218</v>
      </c>
      <c r="B152" s="77" t="s">
        <v>219</v>
      </c>
      <c r="C152" s="33" t="s">
        <v>16</v>
      </c>
      <c r="D152" s="38"/>
      <c r="E152" s="41"/>
      <c r="F152" s="41"/>
      <c r="G152" s="41"/>
      <c r="H152" s="41"/>
      <c r="I152" s="42"/>
      <c r="J152" s="81"/>
    </row>
    <row r="153" spans="1:10" s="82" customFormat="1" x14ac:dyDescent="0.25">
      <c r="A153" s="31" t="s">
        <v>220</v>
      </c>
      <c r="B153" s="77" t="s">
        <v>221</v>
      </c>
      <c r="C153" s="33" t="s">
        <v>16</v>
      </c>
      <c r="D153" s="38"/>
      <c r="E153" s="41"/>
      <c r="F153" s="41"/>
      <c r="G153" s="41"/>
      <c r="H153" s="41"/>
      <c r="I153" s="42"/>
      <c r="J153" s="81"/>
    </row>
    <row r="154" spans="1:10" s="82" customFormat="1" ht="18" customHeight="1" thickBot="1" x14ac:dyDescent="0.3">
      <c r="A154" s="44" t="s">
        <v>222</v>
      </c>
      <c r="B154" s="77" t="s">
        <v>223</v>
      </c>
      <c r="C154" s="46" t="s">
        <v>16</v>
      </c>
      <c r="D154" s="47"/>
      <c r="E154" s="50"/>
      <c r="F154" s="50"/>
      <c r="G154" s="50"/>
      <c r="H154" s="50"/>
      <c r="I154" s="42"/>
      <c r="J154" s="81"/>
    </row>
    <row r="155" spans="1:10" s="30" customFormat="1" ht="18" customHeight="1" x14ac:dyDescent="0.2">
      <c r="A155" s="23" t="s">
        <v>224</v>
      </c>
      <c r="B155" s="24" t="s">
        <v>109</v>
      </c>
      <c r="C155" s="25" t="s">
        <v>225</v>
      </c>
      <c r="D155" s="83"/>
      <c r="E155" s="84"/>
      <c r="F155" s="84"/>
      <c r="G155" s="84"/>
      <c r="H155" s="84"/>
      <c r="I155" s="85"/>
      <c r="J155" s="29"/>
    </row>
    <row r="156" spans="1:10" s="22" customFormat="1" ht="37.5" customHeight="1" x14ac:dyDescent="0.25">
      <c r="A156" s="31" t="s">
        <v>226</v>
      </c>
      <c r="B156" s="77" t="s">
        <v>227</v>
      </c>
      <c r="C156" s="33" t="s">
        <v>16</v>
      </c>
      <c r="D156" s="34">
        <f>D105+D101+D65</f>
        <v>25.017259999999979</v>
      </c>
      <c r="E156" s="35">
        <f>E105+E101+E65</f>
        <v>26.171059999999954</v>
      </c>
      <c r="F156" s="35">
        <f>F105+F101+F65</f>
        <v>25.648859999999971</v>
      </c>
      <c r="G156" s="35">
        <f>G105+G101+G65</f>
        <v>29.218559999999957</v>
      </c>
      <c r="H156" s="35">
        <f>H105+H101+H65</f>
        <v>25.083659999999963</v>
      </c>
      <c r="I156" s="36"/>
      <c r="J156" s="6"/>
    </row>
    <row r="157" spans="1:10" s="22" customFormat="1" ht="18" customHeight="1" x14ac:dyDescent="0.25">
      <c r="A157" s="31" t="s">
        <v>228</v>
      </c>
      <c r="B157" s="77" t="s">
        <v>229</v>
      </c>
      <c r="C157" s="33" t="s">
        <v>16</v>
      </c>
      <c r="D157" s="38">
        <f>D158</f>
        <v>0</v>
      </c>
      <c r="E157" s="41">
        <f>E158</f>
        <v>0</v>
      </c>
      <c r="F157" s="41">
        <f>F158</f>
        <v>0</v>
      </c>
      <c r="G157" s="41">
        <f>G158</f>
        <v>0</v>
      </c>
      <c r="H157" s="41">
        <f>H158</f>
        <v>0</v>
      </c>
      <c r="I157" s="42"/>
      <c r="J157" s="6"/>
    </row>
    <row r="158" spans="1:10" s="22" customFormat="1" ht="18" customHeight="1" x14ac:dyDescent="0.25">
      <c r="A158" s="31" t="s">
        <v>230</v>
      </c>
      <c r="B158" s="56" t="s">
        <v>231</v>
      </c>
      <c r="C158" s="33" t="s">
        <v>16</v>
      </c>
      <c r="D158" s="34"/>
      <c r="E158" s="41"/>
      <c r="F158" s="41"/>
      <c r="G158" s="41"/>
      <c r="H158" s="42"/>
      <c r="I158" s="42"/>
      <c r="J158" s="6"/>
    </row>
    <row r="159" spans="1:10" s="22" customFormat="1" ht="18" customHeight="1" x14ac:dyDescent="0.25">
      <c r="A159" s="31" t="s">
        <v>232</v>
      </c>
      <c r="B159" s="77" t="s">
        <v>233</v>
      </c>
      <c r="C159" s="33" t="s">
        <v>16</v>
      </c>
      <c r="D159" s="34">
        <f>D160</f>
        <v>0</v>
      </c>
      <c r="E159" s="35">
        <f>E160</f>
        <v>0</v>
      </c>
      <c r="F159" s="35">
        <f>F160</f>
        <v>0</v>
      </c>
      <c r="G159" s="35">
        <f>G160</f>
        <v>0</v>
      </c>
      <c r="H159" s="36">
        <f>H160</f>
        <v>0</v>
      </c>
      <c r="I159" s="42"/>
      <c r="J159" s="6"/>
    </row>
    <row r="160" spans="1:10" s="22" customFormat="1" ht="18" customHeight="1" x14ac:dyDescent="0.25">
      <c r="A160" s="67" t="s">
        <v>234</v>
      </c>
      <c r="B160" s="56" t="s">
        <v>235</v>
      </c>
      <c r="C160" s="33" t="s">
        <v>16</v>
      </c>
      <c r="D160" s="34">
        <f>D158+D221-D233</f>
        <v>0</v>
      </c>
      <c r="E160" s="41">
        <f>E158+E221-E233</f>
        <v>0</v>
      </c>
      <c r="F160" s="41">
        <f>F158+F221-F233</f>
        <v>0</v>
      </c>
      <c r="G160" s="41">
        <f>G158+G221-G233</f>
        <v>0</v>
      </c>
      <c r="H160" s="42">
        <f>H158+H221-H233</f>
        <v>0</v>
      </c>
      <c r="I160" s="42"/>
      <c r="J160" s="6"/>
    </row>
    <row r="161" spans="1:10" s="22" customFormat="1" ht="30.75" thickBot="1" x14ac:dyDescent="0.3">
      <c r="A161" s="44" t="s">
        <v>236</v>
      </c>
      <c r="B161" s="86" t="s">
        <v>237</v>
      </c>
      <c r="C161" s="46" t="s">
        <v>225</v>
      </c>
      <c r="D161" s="87">
        <f>D159/D156</f>
        <v>0</v>
      </c>
      <c r="E161" s="88">
        <f>E159/E156</f>
        <v>0</v>
      </c>
      <c r="F161" s="88">
        <f>F159/F156</f>
        <v>0</v>
      </c>
      <c r="G161" s="88">
        <f>G159/G156</f>
        <v>0</v>
      </c>
      <c r="H161" s="89">
        <f>H159/H156</f>
        <v>0</v>
      </c>
      <c r="I161" s="42"/>
      <c r="J161" s="6"/>
    </row>
    <row r="162" spans="1:10" s="22" customFormat="1" ht="15.75" thickBot="1" x14ac:dyDescent="0.3">
      <c r="A162" s="450" t="s">
        <v>238</v>
      </c>
      <c r="B162" s="451"/>
      <c r="C162" s="451"/>
      <c r="D162" s="451"/>
      <c r="E162" s="451"/>
      <c r="F162" s="451"/>
      <c r="G162" s="451"/>
      <c r="H162" s="451"/>
      <c r="I162" s="452"/>
      <c r="J162" s="6"/>
    </row>
    <row r="163" spans="1:10" s="30" customFormat="1" ht="31.5" customHeight="1" x14ac:dyDescent="0.2">
      <c r="A163" s="51" t="s">
        <v>239</v>
      </c>
      <c r="B163" s="52" t="s">
        <v>240</v>
      </c>
      <c r="C163" s="53" t="s">
        <v>16</v>
      </c>
      <c r="D163" s="26">
        <f t="shared" ref="D163:I163" si="18">D164+D168+D169+D170+D171+D172+D173+D174+D177+D180</f>
        <v>399.05265600000001</v>
      </c>
      <c r="E163" s="27">
        <f t="shared" si="18"/>
        <v>408.87982049999988</v>
      </c>
      <c r="F163" s="27">
        <f t="shared" si="18"/>
        <v>417.00816136649991</v>
      </c>
      <c r="G163" s="27">
        <f t="shared" si="18"/>
        <v>430.3707165250604</v>
      </c>
      <c r="H163" s="27">
        <f t="shared" si="18"/>
        <v>434.82367154448764</v>
      </c>
      <c r="I163" s="28">
        <f t="shared" si="18"/>
        <v>2090.1350259360479</v>
      </c>
      <c r="J163" s="29"/>
    </row>
    <row r="164" spans="1:10" s="22" customFormat="1" x14ac:dyDescent="0.25">
      <c r="A164" s="31" t="s">
        <v>241</v>
      </c>
      <c r="B164" s="32" t="s">
        <v>18</v>
      </c>
      <c r="C164" s="33" t="s">
        <v>16</v>
      </c>
      <c r="D164" s="34"/>
      <c r="E164" s="35"/>
      <c r="F164" s="35"/>
      <c r="G164" s="35"/>
      <c r="H164" s="35"/>
      <c r="I164" s="36"/>
      <c r="J164" s="6"/>
    </row>
    <row r="165" spans="1:10" s="22" customFormat="1" ht="30" hidden="1" outlineLevel="1" x14ac:dyDescent="0.25">
      <c r="A165" s="31" t="s">
        <v>242</v>
      </c>
      <c r="B165" s="56" t="s">
        <v>20</v>
      </c>
      <c r="C165" s="33" t="s">
        <v>16</v>
      </c>
      <c r="D165" s="38"/>
      <c r="E165" s="41"/>
      <c r="F165" s="41"/>
      <c r="G165" s="41"/>
      <c r="H165" s="41"/>
      <c r="I165" s="42"/>
      <c r="J165" s="6"/>
    </row>
    <row r="166" spans="1:10" s="22" customFormat="1" ht="30" hidden="1" outlineLevel="1" x14ac:dyDescent="0.25">
      <c r="A166" s="31" t="s">
        <v>243</v>
      </c>
      <c r="B166" s="56" t="s">
        <v>22</v>
      </c>
      <c r="C166" s="33" t="s">
        <v>16</v>
      </c>
      <c r="D166" s="38"/>
      <c r="E166" s="41"/>
      <c r="F166" s="41"/>
      <c r="G166" s="41"/>
      <c r="H166" s="41"/>
      <c r="I166" s="42"/>
      <c r="J166" s="6"/>
    </row>
    <row r="167" spans="1:10" s="22" customFormat="1" ht="30" hidden="1" outlineLevel="1" x14ac:dyDescent="0.25">
      <c r="A167" s="31" t="s">
        <v>244</v>
      </c>
      <c r="B167" s="56" t="s">
        <v>24</v>
      </c>
      <c r="C167" s="33" t="s">
        <v>16</v>
      </c>
      <c r="D167" s="38"/>
      <c r="E167" s="41"/>
      <c r="F167" s="41"/>
      <c r="G167" s="41"/>
      <c r="H167" s="41"/>
      <c r="I167" s="42"/>
      <c r="J167" s="6"/>
    </row>
    <row r="168" spans="1:10" s="22" customFormat="1" collapsed="1" x14ac:dyDescent="0.25">
      <c r="A168" s="31" t="s">
        <v>245</v>
      </c>
      <c r="B168" s="32" t="s">
        <v>26</v>
      </c>
      <c r="C168" s="33" t="s">
        <v>16</v>
      </c>
      <c r="D168" s="38"/>
      <c r="E168" s="41"/>
      <c r="F168" s="41"/>
      <c r="G168" s="41"/>
      <c r="H168" s="41"/>
      <c r="I168" s="42"/>
      <c r="J168" s="6"/>
    </row>
    <row r="169" spans="1:10" s="22" customFormat="1" x14ac:dyDescent="0.25">
      <c r="A169" s="31" t="s">
        <v>246</v>
      </c>
      <c r="B169" s="32" t="s">
        <v>28</v>
      </c>
      <c r="C169" s="33" t="s">
        <v>16</v>
      </c>
      <c r="D169" s="34">
        <f>D25*1.2</f>
        <v>399.05265600000001</v>
      </c>
      <c r="E169" s="35">
        <f>E25*1.2</f>
        <v>408.87982049999988</v>
      </c>
      <c r="F169" s="35">
        <f>F25*1.2</f>
        <v>417.00816136649991</v>
      </c>
      <c r="G169" s="35">
        <f>G25*1.2</f>
        <v>430.3707165250604</v>
      </c>
      <c r="H169" s="36">
        <f>H25*1.2</f>
        <v>434.82367154448764</v>
      </c>
      <c r="I169" s="42">
        <f>D169+E169+F169+G169+H169</f>
        <v>2090.1350259360479</v>
      </c>
      <c r="J169" s="6"/>
    </row>
    <row r="170" spans="1:10" s="22" customFormat="1" x14ac:dyDescent="0.25">
      <c r="A170" s="31" t="s">
        <v>247</v>
      </c>
      <c r="B170" s="32" t="s">
        <v>30</v>
      </c>
      <c r="C170" s="33" t="s">
        <v>16</v>
      </c>
      <c r="D170" s="38"/>
      <c r="E170" s="41"/>
      <c r="F170" s="41"/>
      <c r="G170" s="41"/>
      <c r="H170" s="41"/>
      <c r="I170" s="42"/>
      <c r="J170" s="6"/>
    </row>
    <row r="171" spans="1:10" s="22" customFormat="1" x14ac:dyDescent="0.25">
      <c r="A171" s="31" t="s">
        <v>248</v>
      </c>
      <c r="B171" s="32" t="s">
        <v>32</v>
      </c>
      <c r="C171" s="33" t="s">
        <v>16</v>
      </c>
      <c r="D171" s="38"/>
      <c r="E171" s="41"/>
      <c r="F171" s="41"/>
      <c r="G171" s="41"/>
      <c r="H171" s="41"/>
      <c r="I171" s="42"/>
      <c r="J171" s="6"/>
    </row>
    <row r="172" spans="1:10" s="22" customFormat="1" x14ac:dyDescent="0.25">
      <c r="A172" s="31" t="s">
        <v>249</v>
      </c>
      <c r="B172" s="32" t="s">
        <v>34</v>
      </c>
      <c r="C172" s="33" t="s">
        <v>16</v>
      </c>
      <c r="D172" s="38"/>
      <c r="E172" s="41"/>
      <c r="F172" s="41"/>
      <c r="G172" s="41"/>
      <c r="H172" s="41"/>
      <c r="I172" s="42"/>
      <c r="J172" s="6"/>
    </row>
    <row r="173" spans="1:10" s="22" customFormat="1" x14ac:dyDescent="0.25">
      <c r="A173" s="31" t="s">
        <v>250</v>
      </c>
      <c r="B173" s="32" t="s">
        <v>36</v>
      </c>
      <c r="C173" s="33" t="s">
        <v>16</v>
      </c>
      <c r="D173" s="38"/>
      <c r="E173" s="41"/>
      <c r="F173" s="41"/>
      <c r="G173" s="41"/>
      <c r="H173" s="41"/>
      <c r="I173" s="42"/>
      <c r="J173" s="6"/>
    </row>
    <row r="174" spans="1:10" s="22" customFormat="1" ht="30" x14ac:dyDescent="0.25">
      <c r="A174" s="31" t="s">
        <v>251</v>
      </c>
      <c r="B174" s="37" t="s">
        <v>38</v>
      </c>
      <c r="C174" s="33" t="s">
        <v>16</v>
      </c>
      <c r="D174" s="34"/>
      <c r="E174" s="35"/>
      <c r="F174" s="35"/>
      <c r="G174" s="35"/>
      <c r="H174" s="35"/>
      <c r="I174" s="36"/>
      <c r="J174" s="6"/>
    </row>
    <row r="175" spans="1:10" s="22" customFormat="1" hidden="1" outlineLevel="1" x14ac:dyDescent="0.25">
      <c r="A175" s="31" t="s">
        <v>252</v>
      </c>
      <c r="B175" s="43" t="s">
        <v>40</v>
      </c>
      <c r="C175" s="33" t="s">
        <v>16</v>
      </c>
      <c r="D175" s="38"/>
      <c r="E175" s="41"/>
      <c r="F175" s="41"/>
      <c r="G175" s="41"/>
      <c r="H175" s="41"/>
      <c r="I175" s="42"/>
      <c r="J175" s="6"/>
    </row>
    <row r="176" spans="1:10" s="22" customFormat="1" hidden="1" outlineLevel="1" x14ac:dyDescent="0.25">
      <c r="A176" s="31" t="s">
        <v>253</v>
      </c>
      <c r="B176" s="43" t="s">
        <v>42</v>
      </c>
      <c r="C176" s="33" t="s">
        <v>16</v>
      </c>
      <c r="D176" s="38"/>
      <c r="E176" s="41"/>
      <c r="F176" s="41"/>
      <c r="G176" s="41"/>
      <c r="H176" s="41"/>
      <c r="I176" s="42"/>
      <c r="J176" s="6"/>
    </row>
    <row r="177" spans="1:10" s="22" customFormat="1" ht="30" collapsed="1" x14ac:dyDescent="0.25">
      <c r="A177" s="31" t="s">
        <v>254</v>
      </c>
      <c r="B177" s="77" t="s">
        <v>255</v>
      </c>
      <c r="C177" s="33" t="s">
        <v>16</v>
      </c>
      <c r="D177" s="34"/>
      <c r="E177" s="35"/>
      <c r="F177" s="35"/>
      <c r="G177" s="35"/>
      <c r="H177" s="35"/>
      <c r="I177" s="36"/>
      <c r="J177" s="6"/>
    </row>
    <row r="178" spans="1:10" s="22" customFormat="1" hidden="1" outlineLevel="1" x14ac:dyDescent="0.25">
      <c r="A178" s="31" t="s">
        <v>256</v>
      </c>
      <c r="B178" s="56" t="s">
        <v>257</v>
      </c>
      <c r="C178" s="33" t="s">
        <v>16</v>
      </c>
      <c r="D178" s="38"/>
      <c r="E178" s="41"/>
      <c r="F178" s="41"/>
      <c r="G178" s="41"/>
      <c r="H178" s="41"/>
      <c r="I178" s="42"/>
      <c r="J178" s="6"/>
    </row>
    <row r="179" spans="1:10" s="22" customFormat="1" hidden="1" outlineLevel="1" x14ac:dyDescent="0.25">
      <c r="A179" s="31" t="s">
        <v>258</v>
      </c>
      <c r="B179" s="56" t="s">
        <v>259</v>
      </c>
      <c r="C179" s="33" t="s">
        <v>16</v>
      </c>
      <c r="D179" s="38"/>
      <c r="E179" s="41"/>
      <c r="F179" s="41"/>
      <c r="G179" s="41"/>
      <c r="H179" s="41"/>
      <c r="I179" s="42"/>
      <c r="J179" s="6"/>
    </row>
    <row r="180" spans="1:10" s="22" customFormat="1" collapsed="1" x14ac:dyDescent="0.25">
      <c r="A180" s="31" t="s">
        <v>260</v>
      </c>
      <c r="B180" s="32" t="s">
        <v>44</v>
      </c>
      <c r="C180" s="33" t="s">
        <v>16</v>
      </c>
      <c r="D180" s="38"/>
      <c r="E180" s="41"/>
      <c r="F180" s="41"/>
      <c r="G180" s="41"/>
      <c r="H180" s="41"/>
      <c r="I180" s="42"/>
      <c r="J180" s="6"/>
    </row>
    <row r="181" spans="1:10" s="30" customFormat="1" ht="14.25" x14ac:dyDescent="0.2">
      <c r="A181" s="57" t="s">
        <v>261</v>
      </c>
      <c r="B181" s="76" t="s">
        <v>262</v>
      </c>
      <c r="C181" s="59" t="s">
        <v>16</v>
      </c>
      <c r="D181" s="60">
        <f t="shared" ref="D181:I181" si="19">D182+D183+D187+D188+D189+D190+D191+D192+D195+D196+D197+D198+D199</f>
        <v>370.37773599999997</v>
      </c>
      <c r="E181" s="61">
        <f t="shared" si="19"/>
        <v>378.82034049999993</v>
      </c>
      <c r="F181" s="61">
        <f t="shared" si="19"/>
        <v>387.57532136649996</v>
      </c>
      <c r="G181" s="61">
        <f t="shared" si="19"/>
        <v>396.65423652506047</v>
      </c>
      <c r="H181" s="61">
        <f t="shared" si="19"/>
        <v>406.06907154448766</v>
      </c>
      <c r="I181" s="62">
        <f t="shared" si="19"/>
        <v>1939.4967059360479</v>
      </c>
      <c r="J181" s="29"/>
    </row>
    <row r="182" spans="1:10" s="22" customFormat="1" x14ac:dyDescent="0.25">
      <c r="A182" s="31" t="s">
        <v>263</v>
      </c>
      <c r="B182" s="77" t="s">
        <v>264</v>
      </c>
      <c r="C182" s="33" t="s">
        <v>16</v>
      </c>
      <c r="D182" s="38"/>
      <c r="E182" s="41"/>
      <c r="F182" s="41"/>
      <c r="G182" s="41"/>
      <c r="H182" s="41"/>
      <c r="I182" s="42"/>
      <c r="J182" s="6"/>
    </row>
    <row r="183" spans="1:10" s="22" customFormat="1" x14ac:dyDescent="0.25">
      <c r="A183" s="31" t="s">
        <v>265</v>
      </c>
      <c r="B183" s="77" t="s">
        <v>266</v>
      </c>
      <c r="C183" s="33" t="s">
        <v>16</v>
      </c>
      <c r="D183" s="34">
        <f>D184+D185+D186</f>
        <v>0</v>
      </c>
      <c r="E183" s="35">
        <f>E184+E185+E186</f>
        <v>0</v>
      </c>
      <c r="F183" s="35">
        <f>F184+F185+F186</f>
        <v>0</v>
      </c>
      <c r="G183" s="35">
        <f>G184+G185+G186</f>
        <v>0</v>
      </c>
      <c r="H183" s="35">
        <f>H184+H185+H186</f>
        <v>0</v>
      </c>
      <c r="I183" s="36"/>
      <c r="J183" s="6"/>
    </row>
    <row r="184" spans="1:10" s="22" customFormat="1" hidden="1" outlineLevel="2" x14ac:dyDescent="0.25">
      <c r="A184" s="31" t="s">
        <v>267</v>
      </c>
      <c r="B184" s="56" t="s">
        <v>268</v>
      </c>
      <c r="C184" s="33" t="s">
        <v>16</v>
      </c>
      <c r="D184" s="38"/>
      <c r="E184" s="41"/>
      <c r="F184" s="41"/>
      <c r="G184" s="41"/>
      <c r="H184" s="41"/>
      <c r="I184" s="42"/>
      <c r="J184" s="6"/>
    </row>
    <row r="185" spans="1:10" s="22" customFormat="1" hidden="1" outlineLevel="2" x14ac:dyDescent="0.25">
      <c r="A185" s="31" t="s">
        <v>269</v>
      </c>
      <c r="B185" s="56" t="s">
        <v>270</v>
      </c>
      <c r="C185" s="33" t="s">
        <v>16</v>
      </c>
      <c r="D185" s="38"/>
      <c r="E185" s="41"/>
      <c r="F185" s="41"/>
      <c r="G185" s="41"/>
      <c r="H185" s="41"/>
      <c r="I185" s="42"/>
      <c r="J185" s="6"/>
    </row>
    <row r="186" spans="1:10" s="22" customFormat="1" hidden="1" outlineLevel="2" x14ac:dyDescent="0.25">
      <c r="A186" s="31" t="s">
        <v>271</v>
      </c>
      <c r="B186" s="56" t="s">
        <v>272</v>
      </c>
      <c r="C186" s="33" t="s">
        <v>16</v>
      </c>
      <c r="D186" s="38"/>
      <c r="E186" s="41"/>
      <c r="F186" s="41"/>
      <c r="G186" s="41"/>
      <c r="H186" s="41"/>
      <c r="I186" s="42"/>
      <c r="J186" s="6"/>
    </row>
    <row r="187" spans="1:10" s="22" customFormat="1" ht="30" collapsed="1" x14ac:dyDescent="0.25">
      <c r="A187" s="31" t="s">
        <v>273</v>
      </c>
      <c r="B187" s="77" t="s">
        <v>274</v>
      </c>
      <c r="C187" s="33" t="s">
        <v>16</v>
      </c>
      <c r="D187" s="38"/>
      <c r="E187" s="41"/>
      <c r="F187" s="41"/>
      <c r="G187" s="41"/>
      <c r="H187" s="41"/>
      <c r="I187" s="42"/>
      <c r="J187" s="6"/>
    </row>
    <row r="188" spans="1:10" s="22" customFormat="1" ht="30" x14ac:dyDescent="0.25">
      <c r="A188" s="31" t="s">
        <v>275</v>
      </c>
      <c r="B188" s="77" t="s">
        <v>276</v>
      </c>
      <c r="C188" s="33" t="s">
        <v>16</v>
      </c>
      <c r="D188" s="34">
        <f>D53*1.2</f>
        <v>28.4544</v>
      </c>
      <c r="E188" s="35">
        <f>E53*1.2</f>
        <v>28.4544</v>
      </c>
      <c r="F188" s="35">
        <f>F53*1.2</f>
        <v>28.4544</v>
      </c>
      <c r="G188" s="35">
        <f>G53*1.2</f>
        <v>28.4544</v>
      </c>
      <c r="H188" s="36">
        <f>H53*1.2</f>
        <v>28.4544</v>
      </c>
      <c r="I188" s="42">
        <f>D188+E188+F188+G188+H188</f>
        <v>142.27199999999999</v>
      </c>
      <c r="J188" s="6"/>
    </row>
    <row r="189" spans="1:10" s="22" customFormat="1" x14ac:dyDescent="0.25">
      <c r="A189" s="31" t="s">
        <v>277</v>
      </c>
      <c r="B189" s="77" t="s">
        <v>278</v>
      </c>
      <c r="C189" s="33" t="s">
        <v>16</v>
      </c>
      <c r="D189" s="38"/>
      <c r="E189" s="41"/>
      <c r="F189" s="41"/>
      <c r="G189" s="41"/>
      <c r="H189" s="41"/>
      <c r="I189" s="42"/>
      <c r="J189" s="6"/>
    </row>
    <row r="190" spans="1:10" s="22" customFormat="1" x14ac:dyDescent="0.25">
      <c r="A190" s="31" t="s">
        <v>279</v>
      </c>
      <c r="B190" s="77" t="s">
        <v>280</v>
      </c>
      <c r="C190" s="33" t="s">
        <v>16</v>
      </c>
      <c r="D190" s="38">
        <v>61.890479999999997</v>
      </c>
      <c r="E190" s="41">
        <f>D190*J34</f>
        <v>64.180427759999986</v>
      </c>
      <c r="F190" s="41">
        <f>E190*J34</f>
        <v>66.555103587119987</v>
      </c>
      <c r="G190" s="41">
        <f>F190*J34</f>
        <v>69.017642419843426</v>
      </c>
      <c r="H190" s="41">
        <f>G190*J34</f>
        <v>71.571295189377622</v>
      </c>
      <c r="I190" s="42">
        <f t="shared" ref="I190:I197" si="20">D190+E190+F190+G190+H190</f>
        <v>333.214948956341</v>
      </c>
      <c r="J190" s="6"/>
    </row>
    <row r="191" spans="1:10" s="22" customFormat="1" x14ac:dyDescent="0.25">
      <c r="A191" s="31" t="s">
        <v>281</v>
      </c>
      <c r="B191" s="77" t="s">
        <v>282</v>
      </c>
      <c r="C191" s="33" t="s">
        <v>16</v>
      </c>
      <c r="D191" s="38">
        <v>18.814710000000002</v>
      </c>
      <c r="E191" s="41">
        <f>D191*J34</f>
        <v>19.510854269999999</v>
      </c>
      <c r="F191" s="41">
        <f>E191*J34</f>
        <v>20.232755877989998</v>
      </c>
      <c r="G191" s="41">
        <f>F191*J34</f>
        <v>20.981367845475628</v>
      </c>
      <c r="H191" s="41">
        <f>G191*J34</f>
        <v>21.757678455758224</v>
      </c>
      <c r="I191" s="42">
        <f t="shared" si="20"/>
        <v>101.29736644922386</v>
      </c>
      <c r="J191" s="6"/>
    </row>
    <row r="192" spans="1:10" s="22" customFormat="1" x14ac:dyDescent="0.25">
      <c r="A192" s="31" t="s">
        <v>283</v>
      </c>
      <c r="B192" s="77" t="s">
        <v>284</v>
      </c>
      <c r="C192" s="33" t="s">
        <v>16</v>
      </c>
      <c r="D192" s="34">
        <f>D193+D66+D194</f>
        <v>22.029873999999996</v>
      </c>
      <c r="E192" s="35">
        <f>E193+E66+E194</f>
        <v>22.627092405999981</v>
      </c>
      <c r="F192" s="35">
        <f>F193+F66+F194</f>
        <v>23.246407893021992</v>
      </c>
      <c r="G192" s="35">
        <f>G193+G66+G194</f>
        <v>23.888638053063804</v>
      </c>
      <c r="H192" s="36">
        <f>H193+H66+H194</f>
        <v>24.554630729027181</v>
      </c>
      <c r="I192" s="42">
        <f t="shared" si="20"/>
        <v>116.34664308111296</v>
      </c>
      <c r="J192" s="6"/>
    </row>
    <row r="193" spans="1:10" s="22" customFormat="1" x14ac:dyDescent="0.25">
      <c r="A193" s="31" t="s">
        <v>285</v>
      </c>
      <c r="B193" s="56" t="s">
        <v>286</v>
      </c>
      <c r="C193" s="33" t="s">
        <v>16</v>
      </c>
      <c r="D193" s="34">
        <f>D126</f>
        <v>1.2381599999999999</v>
      </c>
      <c r="E193" s="35">
        <f>E126</f>
        <v>1.2381599999999999</v>
      </c>
      <c r="F193" s="35">
        <f>F126</f>
        <v>1.2381599999999999</v>
      </c>
      <c r="G193" s="35">
        <f>G126</f>
        <v>1.2381599999999999</v>
      </c>
      <c r="H193" s="36">
        <f>H126</f>
        <v>1.2381599999999999</v>
      </c>
      <c r="I193" s="42">
        <f t="shared" si="20"/>
        <v>6.1907999999999994</v>
      </c>
      <c r="J193" s="6"/>
    </row>
    <row r="194" spans="1:10" s="22" customFormat="1" x14ac:dyDescent="0.25">
      <c r="A194" s="31"/>
      <c r="B194" s="56" t="s">
        <v>287</v>
      </c>
      <c r="C194" s="33" t="s">
        <v>16</v>
      </c>
      <c r="D194" s="34">
        <f>(D169*20/120)-((D188*20/120)+(D197*20/120)+(D195*20/120)+(D199*20/120)+(D196*20/120))-D207*20/120</f>
        <v>17.145843999999997</v>
      </c>
      <c r="E194" s="35">
        <f>(E169*20/120)-((E188*20/120)+(E197*20/120)+(E195*20/120)+(E199*20/120)+(E196*20/120))-E207*20/120</f>
        <v>17.743062405999982</v>
      </c>
      <c r="F194" s="35">
        <f>(F169*20/120)-((F188*20/120)+(F197*20/120)+(F195*20/120)+(F199*20/120)+(F196*20/120))-F207*20/120</f>
        <v>18.362377893021993</v>
      </c>
      <c r="G194" s="35">
        <f>(G169*20/120)-((G188*20/120)+(G197*20/120)+(G195*20/120)+(G199*20/120)+(G196*20/120))-G207*20/120</f>
        <v>19.004608053063805</v>
      </c>
      <c r="H194" s="35">
        <f>(H169*20/120)-((H188*20/120)+(H197*20/120)+(H195*20/120)+(H199*20/120)+(H196*20/120))-H207*20/120</f>
        <v>19.670600729027182</v>
      </c>
      <c r="I194" s="42">
        <f t="shared" si="20"/>
        <v>91.926493081112952</v>
      </c>
      <c r="J194" s="6"/>
    </row>
    <row r="195" spans="1:10" s="22" customFormat="1" x14ac:dyDescent="0.25">
      <c r="A195" s="31" t="s">
        <v>288</v>
      </c>
      <c r="B195" s="77" t="s">
        <v>289</v>
      </c>
      <c r="C195" s="33" t="s">
        <v>16</v>
      </c>
      <c r="D195" s="34">
        <f>(D56+D57)*1.2</f>
        <v>105.90853199999999</v>
      </c>
      <c r="E195" s="35">
        <f>(E56+E57)*1.2</f>
        <v>109.827147684</v>
      </c>
      <c r="F195" s="35">
        <f>(F56+F57)*1.2</f>
        <v>113.89075214830798</v>
      </c>
      <c r="G195" s="35">
        <f>(G56+G57)*1.2</f>
        <v>118.10470997779537</v>
      </c>
      <c r="H195" s="36">
        <f>(H56+H57)*1.2</f>
        <v>122.47458424697379</v>
      </c>
      <c r="I195" s="42">
        <f t="shared" si="20"/>
        <v>570.20572605707707</v>
      </c>
      <c r="J195" s="6"/>
    </row>
    <row r="196" spans="1:10" s="22" customFormat="1" x14ac:dyDescent="0.25">
      <c r="A196" s="31" t="s">
        <v>290</v>
      </c>
      <c r="B196" s="77" t="s">
        <v>291</v>
      </c>
      <c r="C196" s="33" t="s">
        <v>16</v>
      </c>
      <c r="D196" s="34">
        <f>(D58+D70+D72)*1.2</f>
        <v>16.231883999999997</v>
      </c>
      <c r="E196" s="35">
        <f>(E58+E70+E72)*1.2</f>
        <v>16.832463707999999</v>
      </c>
      <c r="F196" s="35">
        <f>(F58+F70+F72)*1.2</f>
        <v>17.455264865195996</v>
      </c>
      <c r="G196" s="35">
        <f>(G58+G70+G72)*1.2</f>
        <v>18.101109665208249</v>
      </c>
      <c r="H196" s="36">
        <f>(H58+H70+H72)*1.2</f>
        <v>18.770850722820949</v>
      </c>
      <c r="I196" s="42">
        <f t="shared" si="20"/>
        <v>87.391572961225208</v>
      </c>
      <c r="J196" s="6"/>
    </row>
    <row r="197" spans="1:10" s="82" customFormat="1" ht="14.25" customHeight="1" x14ac:dyDescent="0.25">
      <c r="A197" s="31" t="s">
        <v>292</v>
      </c>
      <c r="B197" s="77" t="s">
        <v>293</v>
      </c>
      <c r="C197" s="33" t="s">
        <v>16</v>
      </c>
      <c r="D197" s="34">
        <f>D71*1.2</f>
        <v>107.85599999999999</v>
      </c>
      <c r="E197" s="35">
        <f>E71*1.2</f>
        <v>107.85599999999999</v>
      </c>
      <c r="F197" s="35">
        <f>F71*1.2</f>
        <v>107.85599999999999</v>
      </c>
      <c r="G197" s="35">
        <f>G71*1.2</f>
        <v>107.85599999999999</v>
      </c>
      <c r="H197" s="36">
        <f>H71*1.2</f>
        <v>107.85599999999999</v>
      </c>
      <c r="I197" s="42">
        <f t="shared" si="20"/>
        <v>539.28</v>
      </c>
      <c r="J197" s="81"/>
    </row>
    <row r="198" spans="1:10" s="22" customFormat="1" ht="30" x14ac:dyDescent="0.25">
      <c r="A198" s="31" t="s">
        <v>294</v>
      </c>
      <c r="B198" s="77" t="s">
        <v>295</v>
      </c>
      <c r="C198" s="33" t="s">
        <v>16</v>
      </c>
      <c r="D198" s="38"/>
      <c r="E198" s="41"/>
      <c r="F198" s="41"/>
      <c r="G198" s="41"/>
      <c r="H198" s="41"/>
      <c r="I198" s="42"/>
      <c r="J198" s="6"/>
    </row>
    <row r="199" spans="1:10" s="22" customFormat="1" x14ac:dyDescent="0.25">
      <c r="A199" s="31" t="s">
        <v>296</v>
      </c>
      <c r="B199" s="77" t="s">
        <v>297</v>
      </c>
      <c r="C199" s="33" t="s">
        <v>16</v>
      </c>
      <c r="D199" s="34">
        <f>D74*1.2+D100*1.2</f>
        <v>9.1918559999999996</v>
      </c>
      <c r="E199" s="35">
        <f>E74*1.2+E100*1.2</f>
        <v>9.5319546719999977</v>
      </c>
      <c r="F199" s="35">
        <f>F74*1.2+F100*1.2</f>
        <v>9.8846369948639978</v>
      </c>
      <c r="G199" s="35">
        <f>G74*1.2+G100*1.2</f>
        <v>10.250368563673966</v>
      </c>
      <c r="H199" s="36">
        <f>H74*1.2+H100*1.2</f>
        <v>10.629632200529901</v>
      </c>
      <c r="I199" s="42">
        <f>D199+E199+F199+G199+H199</f>
        <v>49.488448431067866</v>
      </c>
      <c r="J199" s="6"/>
    </row>
    <row r="200" spans="1:10" s="30" customFormat="1" ht="26.25" customHeight="1" x14ac:dyDescent="0.2">
      <c r="A200" s="57" t="s">
        <v>298</v>
      </c>
      <c r="B200" s="76" t="s">
        <v>299</v>
      </c>
      <c r="C200" s="59" t="s">
        <v>16</v>
      </c>
      <c r="D200" s="60">
        <f t="shared" ref="D200:I200" si="21">D201+D202+D206</f>
        <v>0</v>
      </c>
      <c r="E200" s="61">
        <f t="shared" si="21"/>
        <v>0</v>
      </c>
      <c r="F200" s="61">
        <f t="shared" si="21"/>
        <v>0</v>
      </c>
      <c r="G200" s="61">
        <f t="shared" si="21"/>
        <v>0</v>
      </c>
      <c r="H200" s="61">
        <f t="shared" si="21"/>
        <v>0</v>
      </c>
      <c r="I200" s="62">
        <f t="shared" si="21"/>
        <v>0</v>
      </c>
      <c r="J200" s="29"/>
    </row>
    <row r="201" spans="1:10" s="22" customFormat="1" x14ac:dyDescent="0.25">
      <c r="A201" s="31" t="s">
        <v>300</v>
      </c>
      <c r="B201" s="77" t="s">
        <v>301</v>
      </c>
      <c r="C201" s="33" t="s">
        <v>16</v>
      </c>
      <c r="D201" s="34"/>
      <c r="E201" s="35"/>
      <c r="F201" s="35"/>
      <c r="G201" s="35"/>
      <c r="H201" s="35"/>
      <c r="I201" s="42"/>
      <c r="J201" s="6"/>
    </row>
    <row r="202" spans="1:10" s="22" customFormat="1" x14ac:dyDescent="0.25">
      <c r="A202" s="31" t="s">
        <v>302</v>
      </c>
      <c r="B202" s="77" t="s">
        <v>303</v>
      </c>
      <c r="C202" s="33" t="s">
        <v>16</v>
      </c>
      <c r="D202" s="34"/>
      <c r="E202" s="35"/>
      <c r="F202" s="35"/>
      <c r="G202" s="35"/>
      <c r="H202" s="35"/>
      <c r="I202" s="36"/>
      <c r="J202" s="6"/>
    </row>
    <row r="203" spans="1:10" s="22" customFormat="1" ht="34.5" customHeight="1" x14ac:dyDescent="0.25">
      <c r="A203" s="31" t="s">
        <v>304</v>
      </c>
      <c r="B203" s="56" t="s">
        <v>305</v>
      </c>
      <c r="C203" s="33" t="s">
        <v>16</v>
      </c>
      <c r="D203" s="34"/>
      <c r="E203" s="35"/>
      <c r="F203" s="35"/>
      <c r="G203" s="35"/>
      <c r="H203" s="35"/>
      <c r="I203" s="36"/>
      <c r="J203" s="6"/>
    </row>
    <row r="204" spans="1:10" s="22" customFormat="1" x14ac:dyDescent="0.25">
      <c r="A204" s="31" t="s">
        <v>306</v>
      </c>
      <c r="B204" s="63" t="s">
        <v>307</v>
      </c>
      <c r="C204" s="33" t="s">
        <v>16</v>
      </c>
      <c r="D204" s="38"/>
      <c r="E204" s="41"/>
      <c r="F204" s="41"/>
      <c r="G204" s="41"/>
      <c r="H204" s="41"/>
      <c r="I204" s="42"/>
      <c r="J204" s="6"/>
    </row>
    <row r="205" spans="1:10" s="22" customFormat="1" x14ac:dyDescent="0.25">
      <c r="A205" s="31" t="s">
        <v>308</v>
      </c>
      <c r="B205" s="63" t="s">
        <v>309</v>
      </c>
      <c r="C205" s="33" t="s">
        <v>16</v>
      </c>
      <c r="D205" s="38"/>
      <c r="E205" s="41"/>
      <c r="F205" s="41"/>
      <c r="G205" s="41"/>
      <c r="H205" s="41"/>
      <c r="I205" s="42"/>
      <c r="J205" s="6"/>
    </row>
    <row r="206" spans="1:10" s="22" customFormat="1" x14ac:dyDescent="0.25">
      <c r="A206" s="31" t="s">
        <v>310</v>
      </c>
      <c r="B206" s="77" t="s">
        <v>311</v>
      </c>
      <c r="C206" s="33" t="s">
        <v>16</v>
      </c>
      <c r="D206" s="38"/>
      <c r="E206" s="41"/>
      <c r="F206" s="41"/>
      <c r="G206" s="41"/>
      <c r="H206" s="41"/>
      <c r="I206" s="42"/>
      <c r="J206" s="6"/>
    </row>
    <row r="207" spans="1:10" s="30" customFormat="1" ht="14.25" x14ac:dyDescent="0.2">
      <c r="A207" s="57" t="s">
        <v>312</v>
      </c>
      <c r="B207" s="76" t="s">
        <v>313</v>
      </c>
      <c r="C207" s="59" t="s">
        <v>16</v>
      </c>
      <c r="D207" s="60">
        <f t="shared" ref="D207:I207" si="22">D208+D215+D216+D217</f>
        <v>28.53492</v>
      </c>
      <c r="E207" s="61">
        <f t="shared" si="22"/>
        <v>29.919479999999997</v>
      </c>
      <c r="F207" s="61">
        <f t="shared" si="22"/>
        <v>29.292839999999998</v>
      </c>
      <c r="G207" s="61">
        <f t="shared" si="22"/>
        <v>33.576479999999997</v>
      </c>
      <c r="H207" s="61">
        <f t="shared" si="22"/>
        <v>28.614599999999996</v>
      </c>
      <c r="I207" s="62">
        <f t="shared" si="22"/>
        <v>149.93832</v>
      </c>
      <c r="J207" s="78">
        <f>I207/1.2</f>
        <v>124.94860000000001</v>
      </c>
    </row>
    <row r="208" spans="1:10" s="22" customFormat="1" x14ac:dyDescent="0.25">
      <c r="A208" s="31" t="s">
        <v>314</v>
      </c>
      <c r="B208" s="77" t="s">
        <v>315</v>
      </c>
      <c r="C208" s="33" t="s">
        <v>16</v>
      </c>
      <c r="D208" s="90">
        <f>SUM(D209:D214)</f>
        <v>28.53492</v>
      </c>
      <c r="E208" s="35">
        <f>SUM(E209:E214)</f>
        <v>29.919479999999997</v>
      </c>
      <c r="F208" s="38">
        <f>SUM(F209:F214)</f>
        <v>29.292839999999998</v>
      </c>
      <c r="G208" s="35">
        <f>SUM(G209:G214)</f>
        <v>33.576479999999997</v>
      </c>
      <c r="H208" s="91">
        <f>SUM(H209:H214)</f>
        <v>28.614599999999996</v>
      </c>
      <c r="I208" s="36">
        <f>I209+I210+I211+I212+I213+I214</f>
        <v>149.93832</v>
      </c>
      <c r="J208" s="92"/>
    </row>
    <row r="209" spans="1:10" s="22" customFormat="1" x14ac:dyDescent="0.25">
      <c r="A209" s="31" t="s">
        <v>316</v>
      </c>
      <c r="B209" s="56" t="s">
        <v>317</v>
      </c>
      <c r="C209" s="33" t="s">
        <v>16</v>
      </c>
      <c r="D209" s="38">
        <f>16.9984*1.2</f>
        <v>20.39808</v>
      </c>
      <c r="E209" s="41">
        <f>(16.988+2.4514+0.6524)*1.2</f>
        <v>24.110159999999997</v>
      </c>
      <c r="F209" s="41">
        <f>(15.671+2.5777)*1.2</f>
        <v>21.898439999999997</v>
      </c>
      <c r="G209" s="41">
        <f>17.7477*1.2</f>
        <v>21.297239999999999</v>
      </c>
      <c r="H209" s="41">
        <f>17.7477*1.2</f>
        <v>21.297239999999999</v>
      </c>
      <c r="I209" s="42">
        <f>SUM(D209:H209)</f>
        <v>109.00116</v>
      </c>
      <c r="J209" s="92"/>
    </row>
    <row r="210" spans="1:10" s="22" customFormat="1" x14ac:dyDescent="0.25">
      <c r="A210" s="31" t="s">
        <v>318</v>
      </c>
      <c r="B210" s="56" t="s">
        <v>319</v>
      </c>
      <c r="C210" s="33" t="s">
        <v>16</v>
      </c>
      <c r="D210" s="38"/>
      <c r="E210" s="41"/>
      <c r="F210" s="41"/>
      <c r="G210" s="41"/>
      <c r="H210" s="41"/>
      <c r="I210" s="42">
        <f>SUM(D210:H210)</f>
        <v>0</v>
      </c>
      <c r="J210" s="6"/>
    </row>
    <row r="211" spans="1:10" s="22" customFormat="1" x14ac:dyDescent="0.25">
      <c r="A211" s="31" t="s">
        <v>320</v>
      </c>
      <c r="B211" s="56" t="s">
        <v>321</v>
      </c>
      <c r="C211" s="33" t="s">
        <v>16</v>
      </c>
      <c r="D211" s="38">
        <f>0.261*1.2</f>
        <v>0.31319999999999998</v>
      </c>
      <c r="E211" s="41"/>
      <c r="F211" s="41"/>
      <c r="G211" s="41"/>
      <c r="H211" s="41"/>
      <c r="I211" s="42">
        <f>SUM(D211:H211)</f>
        <v>0.31319999999999998</v>
      </c>
      <c r="J211" s="6"/>
    </row>
    <row r="212" spans="1:10" s="22" customFormat="1" x14ac:dyDescent="0.25">
      <c r="A212" s="31" t="s">
        <v>322</v>
      </c>
      <c r="B212" s="56" t="s">
        <v>323</v>
      </c>
      <c r="C212" s="33" t="s">
        <v>16</v>
      </c>
      <c r="D212" s="38">
        <f>6.5197*1.2</f>
        <v>7.8236400000000001</v>
      </c>
      <c r="E212" s="41">
        <f>(1.9064+2.9347)*1.2</f>
        <v>5.8093199999999996</v>
      </c>
      <c r="F212" s="41">
        <f>(3.225+2.937)*1.2</f>
        <v>7.3943999999999992</v>
      </c>
      <c r="G212" s="41">
        <f>(7.298+2.9347)*1.2</f>
        <v>12.27924</v>
      </c>
      <c r="H212" s="41">
        <f>(0.7157+2.4474+2.9347)*1.2</f>
        <v>7.317359999999999</v>
      </c>
      <c r="I212" s="42">
        <f>SUM(D212:H212)</f>
        <v>40.623960000000004</v>
      </c>
      <c r="J212" s="6"/>
    </row>
    <row r="213" spans="1:10" s="22" customFormat="1" x14ac:dyDescent="0.25">
      <c r="A213" s="31" t="s">
        <v>324</v>
      </c>
      <c r="B213" s="56" t="s">
        <v>325</v>
      </c>
      <c r="C213" s="33" t="s">
        <v>16</v>
      </c>
      <c r="D213" s="38"/>
      <c r="E213" s="41"/>
      <c r="F213" s="41"/>
      <c r="G213" s="41"/>
      <c r="H213" s="41"/>
      <c r="I213" s="42"/>
      <c r="J213" s="6"/>
    </row>
    <row r="214" spans="1:10" s="22" customFormat="1" x14ac:dyDescent="0.25">
      <c r="A214" s="31" t="s">
        <v>326</v>
      </c>
      <c r="B214" s="56" t="s">
        <v>327</v>
      </c>
      <c r="C214" s="33" t="s">
        <v>16</v>
      </c>
      <c r="D214" s="38"/>
      <c r="E214" s="41"/>
      <c r="F214" s="41"/>
      <c r="G214" s="41"/>
      <c r="H214" s="41"/>
      <c r="I214" s="42"/>
      <c r="J214" s="6"/>
    </row>
    <row r="215" spans="1:10" s="22" customFormat="1" x14ac:dyDescent="0.25">
      <c r="A215" s="31" t="s">
        <v>328</v>
      </c>
      <c r="B215" s="77" t="s">
        <v>329</v>
      </c>
      <c r="C215" s="33" t="s">
        <v>16</v>
      </c>
      <c r="D215" s="38"/>
      <c r="E215" s="41"/>
      <c r="F215" s="41"/>
      <c r="G215" s="41"/>
      <c r="H215" s="41"/>
      <c r="I215" s="42"/>
      <c r="J215" s="6"/>
    </row>
    <row r="216" spans="1:10" s="22" customFormat="1" x14ac:dyDescent="0.25">
      <c r="A216" s="31" t="s">
        <v>330</v>
      </c>
      <c r="B216" s="77" t="s">
        <v>331</v>
      </c>
      <c r="C216" s="33" t="s">
        <v>16</v>
      </c>
      <c r="D216" s="38"/>
      <c r="E216" s="41"/>
      <c r="F216" s="41"/>
      <c r="G216" s="41"/>
      <c r="H216" s="41"/>
      <c r="I216" s="42"/>
      <c r="J216" s="6"/>
    </row>
    <row r="217" spans="1:10" s="22" customFormat="1" x14ac:dyDescent="0.25">
      <c r="A217" s="31" t="s">
        <v>332</v>
      </c>
      <c r="B217" s="77" t="s">
        <v>109</v>
      </c>
      <c r="C217" s="33" t="s">
        <v>225</v>
      </c>
      <c r="D217" s="38"/>
      <c r="E217" s="41"/>
      <c r="F217" s="41"/>
      <c r="G217" s="41"/>
      <c r="H217" s="41"/>
      <c r="I217" s="42"/>
      <c r="J217" s="6"/>
    </row>
    <row r="218" spans="1:10" s="22" customFormat="1" ht="30" x14ac:dyDescent="0.25">
      <c r="A218" s="31" t="s">
        <v>333</v>
      </c>
      <c r="B218" s="77" t="s">
        <v>334</v>
      </c>
      <c r="C218" s="33" t="s">
        <v>16</v>
      </c>
      <c r="D218" s="38"/>
      <c r="E218" s="41"/>
      <c r="F218" s="41"/>
      <c r="G218" s="41"/>
      <c r="H218" s="41"/>
      <c r="I218" s="42"/>
      <c r="J218" s="6"/>
    </row>
    <row r="219" spans="1:10" s="30" customFormat="1" ht="14.25" x14ac:dyDescent="0.2">
      <c r="A219" s="57" t="s">
        <v>335</v>
      </c>
      <c r="B219" s="76" t="s">
        <v>336</v>
      </c>
      <c r="C219" s="59" t="s">
        <v>16</v>
      </c>
      <c r="D219" s="60">
        <f t="shared" ref="D219:I219" si="23">D220+D221+D225+D226+D229+D230+D231</f>
        <v>0</v>
      </c>
      <c r="E219" s="61">
        <f t="shared" si="23"/>
        <v>0</v>
      </c>
      <c r="F219" s="61">
        <f t="shared" si="23"/>
        <v>0</v>
      </c>
      <c r="G219" s="61">
        <f t="shared" si="23"/>
        <v>0</v>
      </c>
      <c r="H219" s="61">
        <f t="shared" si="23"/>
        <v>0</v>
      </c>
      <c r="I219" s="62">
        <f t="shared" si="23"/>
        <v>0</v>
      </c>
      <c r="J219" s="29"/>
    </row>
    <row r="220" spans="1:10" s="22" customFormat="1" x14ac:dyDescent="0.25">
      <c r="A220" s="31" t="s">
        <v>337</v>
      </c>
      <c r="B220" s="77" t="s">
        <v>338</v>
      </c>
      <c r="C220" s="33" t="s">
        <v>16</v>
      </c>
      <c r="D220" s="34"/>
      <c r="E220" s="35"/>
      <c r="F220" s="35"/>
      <c r="G220" s="35"/>
      <c r="H220" s="35"/>
      <c r="I220" s="42"/>
      <c r="J220" s="6"/>
    </row>
    <row r="221" spans="1:10" s="22" customFormat="1" x14ac:dyDescent="0.25">
      <c r="A221" s="31" t="s">
        <v>339</v>
      </c>
      <c r="B221" s="77" t="s">
        <v>340</v>
      </c>
      <c r="C221" s="33" t="s">
        <v>16</v>
      </c>
      <c r="D221" s="34">
        <f t="shared" ref="D221:I221" si="24">D222+D223+D224</f>
        <v>0</v>
      </c>
      <c r="E221" s="35">
        <f t="shared" si="24"/>
        <v>0</v>
      </c>
      <c r="F221" s="35">
        <f t="shared" si="24"/>
        <v>0</v>
      </c>
      <c r="G221" s="35">
        <f t="shared" si="24"/>
        <v>0</v>
      </c>
      <c r="H221" s="35">
        <f t="shared" si="24"/>
        <v>0</v>
      </c>
      <c r="I221" s="36">
        <f t="shared" si="24"/>
        <v>0</v>
      </c>
      <c r="J221" s="6"/>
    </row>
    <row r="222" spans="1:10" s="22" customFormat="1" x14ac:dyDescent="0.25">
      <c r="A222" s="31" t="s">
        <v>341</v>
      </c>
      <c r="B222" s="56" t="s">
        <v>342</v>
      </c>
      <c r="C222" s="33" t="s">
        <v>16</v>
      </c>
      <c r="D222" s="34"/>
      <c r="E222" s="35"/>
      <c r="F222" s="35"/>
      <c r="G222" s="35"/>
      <c r="H222" s="35"/>
      <c r="I222" s="42">
        <f>D222+E222+F222+G222+H222</f>
        <v>0</v>
      </c>
      <c r="J222" s="6"/>
    </row>
    <row r="223" spans="1:10" s="22" customFormat="1" x14ac:dyDescent="0.25">
      <c r="A223" s="31" t="s">
        <v>343</v>
      </c>
      <c r="B223" s="56" t="s">
        <v>344</v>
      </c>
      <c r="C223" s="33" t="s">
        <v>16</v>
      </c>
      <c r="D223" s="34"/>
      <c r="E223" s="35"/>
      <c r="F223" s="35"/>
      <c r="G223" s="35"/>
      <c r="H223" s="35"/>
      <c r="I223" s="42"/>
      <c r="J223" s="6"/>
    </row>
    <row r="224" spans="1:10" s="22" customFormat="1" x14ac:dyDescent="0.25">
      <c r="A224" s="31" t="s">
        <v>345</v>
      </c>
      <c r="B224" s="56" t="s">
        <v>346</v>
      </c>
      <c r="C224" s="33" t="s">
        <v>16</v>
      </c>
      <c r="D224" s="34"/>
      <c r="E224" s="35"/>
      <c r="F224" s="35"/>
      <c r="G224" s="35"/>
      <c r="H224" s="35"/>
      <c r="I224" s="42"/>
      <c r="J224" s="6"/>
    </row>
    <row r="225" spans="1:10" s="22" customFormat="1" x14ac:dyDescent="0.25">
      <c r="A225" s="31" t="s">
        <v>347</v>
      </c>
      <c r="B225" s="77" t="s">
        <v>348</v>
      </c>
      <c r="C225" s="33" t="s">
        <v>16</v>
      </c>
      <c r="D225" s="34"/>
      <c r="E225" s="35"/>
      <c r="F225" s="35"/>
      <c r="G225" s="35"/>
      <c r="H225" s="35"/>
      <c r="I225" s="42"/>
      <c r="J225" s="6"/>
    </row>
    <row r="226" spans="1:10" s="22" customFormat="1" ht="16.5" customHeight="1" x14ac:dyDescent="0.25">
      <c r="A226" s="31" t="s">
        <v>349</v>
      </c>
      <c r="B226" s="77" t="s">
        <v>350</v>
      </c>
      <c r="C226" s="33" t="s">
        <v>16</v>
      </c>
      <c r="D226" s="34"/>
      <c r="E226" s="35"/>
      <c r="F226" s="35"/>
      <c r="G226" s="35"/>
      <c r="H226" s="35"/>
      <c r="I226" s="36"/>
      <c r="J226" s="6"/>
    </row>
    <row r="227" spans="1:10" s="22" customFormat="1" x14ac:dyDescent="0.25">
      <c r="A227" s="31" t="s">
        <v>351</v>
      </c>
      <c r="B227" s="56" t="s">
        <v>352</v>
      </c>
      <c r="C227" s="33" t="s">
        <v>16</v>
      </c>
      <c r="D227" s="38"/>
      <c r="E227" s="41"/>
      <c r="F227" s="41"/>
      <c r="G227" s="41"/>
      <c r="H227" s="41"/>
      <c r="I227" s="42"/>
      <c r="J227" s="6"/>
    </row>
    <row r="228" spans="1:10" s="22" customFormat="1" x14ac:dyDescent="0.25">
      <c r="A228" s="31" t="s">
        <v>353</v>
      </c>
      <c r="B228" s="56" t="s">
        <v>354</v>
      </c>
      <c r="C228" s="33" t="s">
        <v>16</v>
      </c>
      <c r="D228" s="38"/>
      <c r="E228" s="41"/>
      <c r="F228" s="41"/>
      <c r="G228" s="41"/>
      <c r="H228" s="41"/>
      <c r="I228" s="42"/>
      <c r="J228" s="6"/>
    </row>
    <row r="229" spans="1:10" s="22" customFormat="1" x14ac:dyDescent="0.25">
      <c r="A229" s="31" t="s">
        <v>355</v>
      </c>
      <c r="B229" s="77" t="s">
        <v>356</v>
      </c>
      <c r="C229" s="33" t="s">
        <v>16</v>
      </c>
      <c r="D229" s="38"/>
      <c r="E229" s="41"/>
      <c r="F229" s="41"/>
      <c r="G229" s="41"/>
      <c r="H229" s="41"/>
      <c r="I229" s="42"/>
      <c r="J229" s="6"/>
    </row>
    <row r="230" spans="1:10" s="22" customFormat="1" x14ac:dyDescent="0.25">
      <c r="A230" s="31" t="s">
        <v>357</v>
      </c>
      <c r="B230" s="77" t="s">
        <v>358</v>
      </c>
      <c r="C230" s="33" t="s">
        <v>16</v>
      </c>
      <c r="D230" s="38"/>
      <c r="E230" s="41"/>
      <c r="F230" s="41"/>
      <c r="G230" s="41"/>
      <c r="H230" s="41"/>
      <c r="I230" s="42"/>
      <c r="J230" s="6"/>
    </row>
    <row r="231" spans="1:10" s="22" customFormat="1" x14ac:dyDescent="0.25">
      <c r="A231" s="31" t="s">
        <v>359</v>
      </c>
      <c r="B231" s="77" t="s">
        <v>360</v>
      </c>
      <c r="C231" s="33" t="s">
        <v>16</v>
      </c>
      <c r="D231" s="38"/>
      <c r="E231" s="41"/>
      <c r="F231" s="41"/>
      <c r="G231" s="41"/>
      <c r="H231" s="41"/>
      <c r="I231" s="42"/>
      <c r="J231" s="6"/>
    </row>
    <row r="232" spans="1:10" s="30" customFormat="1" ht="14.25" x14ac:dyDescent="0.2">
      <c r="A232" s="57" t="s">
        <v>361</v>
      </c>
      <c r="B232" s="76" t="s">
        <v>362</v>
      </c>
      <c r="C232" s="59" t="s">
        <v>16</v>
      </c>
      <c r="D232" s="60">
        <f t="shared" ref="D232:I232" si="25">D233+D237+D238</f>
        <v>0</v>
      </c>
      <c r="E232" s="61">
        <f t="shared" si="25"/>
        <v>0</v>
      </c>
      <c r="F232" s="61">
        <f t="shared" si="25"/>
        <v>0</v>
      </c>
      <c r="G232" s="61">
        <f t="shared" si="25"/>
        <v>0</v>
      </c>
      <c r="H232" s="61">
        <f t="shared" si="25"/>
        <v>0</v>
      </c>
      <c r="I232" s="62">
        <f t="shared" si="25"/>
        <v>0</v>
      </c>
      <c r="J232" s="29"/>
    </row>
    <row r="233" spans="1:10" s="22" customFormat="1" x14ac:dyDescent="0.25">
      <c r="A233" s="31" t="s">
        <v>363</v>
      </c>
      <c r="B233" s="77" t="s">
        <v>364</v>
      </c>
      <c r="C233" s="33" t="s">
        <v>16</v>
      </c>
      <c r="D233" s="34">
        <f t="shared" ref="D233:I233" si="26">D234+D235+D236</f>
        <v>0</v>
      </c>
      <c r="E233" s="35">
        <f t="shared" si="26"/>
        <v>0</v>
      </c>
      <c r="F233" s="35">
        <f t="shared" si="26"/>
        <v>0</v>
      </c>
      <c r="G233" s="35">
        <f t="shared" si="26"/>
        <v>0</v>
      </c>
      <c r="H233" s="35">
        <f t="shared" si="26"/>
        <v>0</v>
      </c>
      <c r="I233" s="36">
        <f t="shared" si="26"/>
        <v>0</v>
      </c>
      <c r="J233" s="6"/>
    </row>
    <row r="234" spans="1:10" s="22" customFormat="1" x14ac:dyDescent="0.25">
      <c r="A234" s="31" t="s">
        <v>365</v>
      </c>
      <c r="B234" s="56" t="s">
        <v>342</v>
      </c>
      <c r="C234" s="33" t="s">
        <v>16</v>
      </c>
      <c r="D234" s="34"/>
      <c r="E234" s="41"/>
      <c r="F234" s="41"/>
      <c r="G234" s="41"/>
      <c r="H234" s="41"/>
      <c r="I234" s="42">
        <f>D234+E234+F234+G234+H234</f>
        <v>0</v>
      </c>
      <c r="J234" s="6"/>
    </row>
    <row r="235" spans="1:10" s="22" customFormat="1" x14ac:dyDescent="0.25">
      <c r="A235" s="31" t="s">
        <v>366</v>
      </c>
      <c r="B235" s="56" t="s">
        <v>344</v>
      </c>
      <c r="C235" s="33" t="s">
        <v>16</v>
      </c>
      <c r="D235" s="34"/>
      <c r="E235" s="41"/>
      <c r="F235" s="41"/>
      <c r="G235" s="41"/>
      <c r="H235" s="41"/>
      <c r="I235" s="42"/>
      <c r="J235" s="6"/>
    </row>
    <row r="236" spans="1:10" s="22" customFormat="1" x14ac:dyDescent="0.25">
      <c r="A236" s="31" t="s">
        <v>367</v>
      </c>
      <c r="B236" s="56" t="s">
        <v>346</v>
      </c>
      <c r="C236" s="33" t="s">
        <v>16</v>
      </c>
      <c r="D236" s="34"/>
      <c r="E236" s="41"/>
      <c r="F236" s="41"/>
      <c r="G236" s="41"/>
      <c r="H236" s="41"/>
      <c r="I236" s="42"/>
      <c r="J236" s="6"/>
    </row>
    <row r="237" spans="1:10" s="22" customFormat="1" x14ac:dyDescent="0.25">
      <c r="A237" s="31" t="s">
        <v>368</v>
      </c>
      <c r="B237" s="77" t="s">
        <v>221</v>
      </c>
      <c r="C237" s="33" t="s">
        <v>16</v>
      </c>
      <c r="D237" s="34"/>
      <c r="E237" s="41"/>
      <c r="F237" s="41"/>
      <c r="G237" s="41"/>
      <c r="H237" s="41"/>
      <c r="I237" s="42"/>
      <c r="J237" s="6"/>
    </row>
    <row r="238" spans="1:10" s="22" customFormat="1" x14ac:dyDescent="0.25">
      <c r="A238" s="31" t="s">
        <v>369</v>
      </c>
      <c r="B238" s="77" t="s">
        <v>370</v>
      </c>
      <c r="C238" s="33" t="s">
        <v>16</v>
      </c>
      <c r="D238" s="34"/>
      <c r="E238" s="35">
        <f>E101</f>
        <v>0</v>
      </c>
      <c r="F238" s="35">
        <f>F101</f>
        <v>0</v>
      </c>
      <c r="G238" s="35">
        <f>G101</f>
        <v>0</v>
      </c>
      <c r="H238" s="35">
        <f>H101</f>
        <v>0</v>
      </c>
      <c r="I238" s="42">
        <f>D238+E238+F238+G238+H238</f>
        <v>0</v>
      </c>
      <c r="J238" s="6"/>
    </row>
    <row r="239" spans="1:10" s="30" customFormat="1" ht="28.5" x14ac:dyDescent="0.2">
      <c r="A239" s="57" t="s">
        <v>371</v>
      </c>
      <c r="B239" s="76" t="s">
        <v>372</v>
      </c>
      <c r="C239" s="59" t="s">
        <v>16</v>
      </c>
      <c r="D239" s="60">
        <f t="shared" ref="D239:I239" si="27">D163-D181</f>
        <v>28.674920000000043</v>
      </c>
      <c r="E239" s="61">
        <f t="shared" si="27"/>
        <v>30.059479999999951</v>
      </c>
      <c r="F239" s="61">
        <f t="shared" si="27"/>
        <v>29.432839999999942</v>
      </c>
      <c r="G239" s="61">
        <f t="shared" si="27"/>
        <v>33.716479999999933</v>
      </c>
      <c r="H239" s="61">
        <f t="shared" si="27"/>
        <v>28.754599999999982</v>
      </c>
      <c r="I239" s="62">
        <f t="shared" si="27"/>
        <v>150.63832000000002</v>
      </c>
      <c r="J239" s="29"/>
    </row>
    <row r="240" spans="1:10" s="30" customFormat="1" ht="28.5" x14ac:dyDescent="0.2">
      <c r="A240" s="57" t="s">
        <v>373</v>
      </c>
      <c r="B240" s="76" t="s">
        <v>374</v>
      </c>
      <c r="C240" s="59" t="s">
        <v>16</v>
      </c>
      <c r="D240" s="60">
        <f t="shared" ref="D240:I240" si="28">D200-D207</f>
        <v>-28.53492</v>
      </c>
      <c r="E240" s="61">
        <f t="shared" si="28"/>
        <v>-29.919479999999997</v>
      </c>
      <c r="F240" s="61">
        <f t="shared" si="28"/>
        <v>-29.292839999999998</v>
      </c>
      <c r="G240" s="61">
        <f t="shared" si="28"/>
        <v>-33.576479999999997</v>
      </c>
      <c r="H240" s="61">
        <f t="shared" si="28"/>
        <v>-28.614599999999996</v>
      </c>
      <c r="I240" s="62">
        <f t="shared" si="28"/>
        <v>-149.93832</v>
      </c>
      <c r="J240" s="29"/>
    </row>
    <row r="241" spans="1:10" s="22" customFormat="1" x14ac:dyDescent="0.25">
      <c r="A241" s="31" t="s">
        <v>375</v>
      </c>
      <c r="B241" s="77" t="s">
        <v>376</v>
      </c>
      <c r="C241" s="33" t="s">
        <v>16</v>
      </c>
      <c r="D241" s="38"/>
      <c r="E241" s="41"/>
      <c r="F241" s="41"/>
      <c r="G241" s="41"/>
      <c r="H241" s="41"/>
      <c r="I241" s="42"/>
      <c r="J241" s="6"/>
    </row>
    <row r="242" spans="1:10" s="22" customFormat="1" x14ac:dyDescent="0.25">
      <c r="A242" s="31" t="s">
        <v>377</v>
      </c>
      <c r="B242" s="77" t="s">
        <v>378</v>
      </c>
      <c r="C242" s="33" t="s">
        <v>16</v>
      </c>
      <c r="D242" s="34"/>
      <c r="E242" s="41"/>
      <c r="F242" s="41"/>
      <c r="G242" s="41"/>
      <c r="H242" s="41"/>
      <c r="I242" s="42"/>
      <c r="J242" s="6"/>
    </row>
    <row r="243" spans="1:10" s="30" customFormat="1" ht="28.5" x14ac:dyDescent="0.2">
      <c r="A243" s="57" t="s">
        <v>379</v>
      </c>
      <c r="B243" s="76" t="s">
        <v>380</v>
      </c>
      <c r="C243" s="59" t="s">
        <v>16</v>
      </c>
      <c r="D243" s="60">
        <f t="shared" ref="D243:I243" si="29">D219-D232</f>
        <v>0</v>
      </c>
      <c r="E243" s="61">
        <f t="shared" si="29"/>
        <v>0</v>
      </c>
      <c r="F243" s="61">
        <f t="shared" si="29"/>
        <v>0</v>
      </c>
      <c r="G243" s="61">
        <f t="shared" si="29"/>
        <v>0</v>
      </c>
      <c r="H243" s="61">
        <f t="shared" si="29"/>
        <v>0</v>
      </c>
      <c r="I243" s="62">
        <f t="shared" si="29"/>
        <v>0</v>
      </c>
      <c r="J243" s="29"/>
    </row>
    <row r="244" spans="1:10" s="22" customFormat="1" x14ac:dyDescent="0.25">
      <c r="A244" s="31" t="s">
        <v>381</v>
      </c>
      <c r="B244" s="77" t="s">
        <v>382</v>
      </c>
      <c r="C244" s="33" t="s">
        <v>16</v>
      </c>
      <c r="D244" s="34"/>
      <c r="E244" s="41"/>
      <c r="F244" s="41"/>
      <c r="G244" s="41"/>
      <c r="H244" s="41"/>
      <c r="I244" s="42"/>
      <c r="J244" s="6"/>
    </row>
    <row r="245" spans="1:10" s="22" customFormat="1" x14ac:dyDescent="0.25">
      <c r="A245" s="31" t="s">
        <v>383</v>
      </c>
      <c r="B245" s="77" t="s">
        <v>384</v>
      </c>
      <c r="C245" s="33" t="s">
        <v>16</v>
      </c>
      <c r="D245" s="34"/>
      <c r="E245" s="41"/>
      <c r="F245" s="41"/>
      <c r="G245" s="41"/>
      <c r="H245" s="41"/>
      <c r="I245" s="42"/>
      <c r="J245" s="6"/>
    </row>
    <row r="246" spans="1:10" s="30" customFormat="1" x14ac:dyDescent="0.25">
      <c r="A246" s="57" t="s">
        <v>385</v>
      </c>
      <c r="B246" s="76" t="s">
        <v>386</v>
      </c>
      <c r="C246" s="59" t="s">
        <v>16</v>
      </c>
      <c r="D246" s="60"/>
      <c r="E246" s="66"/>
      <c r="F246" s="66"/>
      <c r="G246" s="66"/>
      <c r="H246" s="66"/>
      <c r="I246" s="42"/>
      <c r="J246" s="29"/>
    </row>
    <row r="247" spans="1:10" s="30" customFormat="1" ht="28.5" x14ac:dyDescent="0.2">
      <c r="A247" s="57" t="s">
        <v>387</v>
      </c>
      <c r="B247" s="76" t="s">
        <v>388</v>
      </c>
      <c r="C247" s="59" t="s">
        <v>16</v>
      </c>
      <c r="D247" s="60">
        <f>D239+D240+D243+D246</f>
        <v>0.1400000000000432</v>
      </c>
      <c r="E247" s="61">
        <f>E239+E240+E243+E246</f>
        <v>0.13999999999995438</v>
      </c>
      <c r="F247" s="61">
        <f>F239+F240+F243+F246</f>
        <v>0.13999999999994373</v>
      </c>
      <c r="G247" s="61">
        <f>G239+G240+G243+G246</f>
        <v>0.13999999999993662</v>
      </c>
      <c r="H247" s="61">
        <f>H239+H240+H243+H246</f>
        <v>0.13999999999998636</v>
      </c>
      <c r="I247" s="62"/>
      <c r="J247" s="29"/>
    </row>
    <row r="248" spans="1:10" s="30" customFormat="1" x14ac:dyDescent="0.25">
      <c r="A248" s="57" t="s">
        <v>389</v>
      </c>
      <c r="B248" s="76" t="s">
        <v>390</v>
      </c>
      <c r="C248" s="59" t="s">
        <v>16</v>
      </c>
      <c r="D248" s="60">
        <v>2</v>
      </c>
      <c r="E248" s="66">
        <f>D249</f>
        <v>2.1400000000000432</v>
      </c>
      <c r="F248" s="66">
        <f>E249</f>
        <v>2.2799999999999976</v>
      </c>
      <c r="G248" s="66">
        <f>F249</f>
        <v>2.4199999999999413</v>
      </c>
      <c r="H248" s="66">
        <f>G249</f>
        <v>2.5599999999998779</v>
      </c>
      <c r="I248" s="42"/>
      <c r="J248" s="29"/>
    </row>
    <row r="249" spans="1:10" s="30" customFormat="1" ht="15.75" thickBot="1" x14ac:dyDescent="0.3">
      <c r="A249" s="93" t="s">
        <v>391</v>
      </c>
      <c r="B249" s="94" t="s">
        <v>392</v>
      </c>
      <c r="C249" s="95" t="s">
        <v>16</v>
      </c>
      <c r="D249" s="96">
        <f>D163-D181+D200-D207+D219-D232+D248</f>
        <v>2.1400000000000432</v>
      </c>
      <c r="E249" s="97">
        <f>E163-E181+E200-E207+E219-E232+E248</f>
        <v>2.2799999999999976</v>
      </c>
      <c r="F249" s="97">
        <f>F163-F181+F200-F207+F219-F232+F248</f>
        <v>2.4199999999999413</v>
      </c>
      <c r="G249" s="97">
        <f>G163-G181+G200-G207+G219-G232+G248</f>
        <v>2.5599999999998779</v>
      </c>
      <c r="H249" s="98">
        <f>H163-H181+H200-H207+H219-H232+H248</f>
        <v>2.6999999999998643</v>
      </c>
      <c r="I249" s="42"/>
      <c r="J249" s="29"/>
    </row>
    <row r="250" spans="1:10" s="30" customFormat="1" ht="14.25" x14ac:dyDescent="0.2">
      <c r="A250" s="23" t="s">
        <v>393</v>
      </c>
      <c r="B250" s="24" t="s">
        <v>109</v>
      </c>
      <c r="C250" s="25" t="s">
        <v>225</v>
      </c>
      <c r="D250" s="26"/>
      <c r="E250" s="27"/>
      <c r="F250" s="27"/>
      <c r="G250" s="27"/>
      <c r="H250" s="27"/>
      <c r="I250" s="28"/>
      <c r="J250" s="29"/>
    </row>
    <row r="251" spans="1:10" s="22" customFormat="1" x14ac:dyDescent="0.25">
      <c r="A251" s="31" t="s">
        <v>394</v>
      </c>
      <c r="B251" s="77" t="s">
        <v>395</v>
      </c>
      <c r="C251" s="33" t="s">
        <v>16</v>
      </c>
      <c r="D251" s="34"/>
      <c r="E251" s="35"/>
      <c r="F251" s="35"/>
      <c r="G251" s="35"/>
      <c r="H251" s="35"/>
      <c r="I251" s="36"/>
      <c r="J251" s="6"/>
    </row>
    <row r="252" spans="1:10" s="22" customFormat="1" x14ac:dyDescent="0.25">
      <c r="A252" s="31" t="s">
        <v>396</v>
      </c>
      <c r="B252" s="56" t="s">
        <v>397</v>
      </c>
      <c r="C252" s="33" t="s">
        <v>16</v>
      </c>
      <c r="D252" s="38"/>
      <c r="E252" s="41"/>
      <c r="F252" s="41"/>
      <c r="G252" s="41"/>
      <c r="H252" s="41"/>
      <c r="I252" s="42"/>
      <c r="J252" s="6"/>
    </row>
    <row r="253" spans="1:10" s="22" customFormat="1" x14ac:dyDescent="0.25">
      <c r="A253" s="31" t="s">
        <v>398</v>
      </c>
      <c r="B253" s="63" t="s">
        <v>399</v>
      </c>
      <c r="C253" s="33" t="s">
        <v>16</v>
      </c>
      <c r="D253" s="38"/>
      <c r="E253" s="41"/>
      <c r="F253" s="41"/>
      <c r="G253" s="41"/>
      <c r="H253" s="41"/>
      <c r="I253" s="42"/>
      <c r="J253" s="6"/>
    </row>
    <row r="254" spans="1:10" s="22" customFormat="1" ht="30" x14ac:dyDescent="0.25">
      <c r="A254" s="31" t="s">
        <v>400</v>
      </c>
      <c r="B254" s="63" t="s">
        <v>401</v>
      </c>
      <c r="C254" s="33" t="s">
        <v>16</v>
      </c>
      <c r="D254" s="38"/>
      <c r="E254" s="41"/>
      <c r="F254" s="41"/>
      <c r="G254" s="41"/>
      <c r="H254" s="41"/>
      <c r="I254" s="42"/>
      <c r="J254" s="6"/>
    </row>
    <row r="255" spans="1:10" s="22" customFormat="1" x14ac:dyDescent="0.25">
      <c r="A255" s="31" t="s">
        <v>402</v>
      </c>
      <c r="B255" s="64" t="s">
        <v>399</v>
      </c>
      <c r="C255" s="33" t="s">
        <v>16</v>
      </c>
      <c r="D255" s="38"/>
      <c r="E255" s="41"/>
      <c r="F255" s="41"/>
      <c r="G255" s="41"/>
      <c r="H255" s="41"/>
      <c r="I255" s="42"/>
      <c r="J255" s="6"/>
    </row>
    <row r="256" spans="1:10" s="22" customFormat="1" ht="30" x14ac:dyDescent="0.25">
      <c r="A256" s="31" t="s">
        <v>403</v>
      </c>
      <c r="B256" s="63" t="s">
        <v>22</v>
      </c>
      <c r="C256" s="33" t="s">
        <v>16</v>
      </c>
      <c r="D256" s="38"/>
      <c r="E256" s="41"/>
      <c r="F256" s="41"/>
      <c r="G256" s="41"/>
      <c r="H256" s="41"/>
      <c r="I256" s="42"/>
      <c r="J256" s="6"/>
    </row>
    <row r="257" spans="1:10" s="22" customFormat="1" x14ac:dyDescent="0.25">
      <c r="A257" s="31" t="s">
        <v>404</v>
      </c>
      <c r="B257" s="64" t="s">
        <v>399</v>
      </c>
      <c r="C257" s="33" t="s">
        <v>16</v>
      </c>
      <c r="D257" s="38"/>
      <c r="E257" s="41"/>
      <c r="F257" s="41"/>
      <c r="G257" s="41"/>
      <c r="H257" s="41"/>
      <c r="I257" s="42"/>
      <c r="J257" s="6"/>
    </row>
    <row r="258" spans="1:10" s="22" customFormat="1" ht="30" x14ac:dyDescent="0.25">
      <c r="A258" s="31" t="s">
        <v>405</v>
      </c>
      <c r="B258" s="63" t="s">
        <v>24</v>
      </c>
      <c r="C258" s="33" t="s">
        <v>16</v>
      </c>
      <c r="D258" s="38"/>
      <c r="E258" s="41"/>
      <c r="F258" s="41"/>
      <c r="G258" s="41"/>
      <c r="H258" s="41"/>
      <c r="I258" s="42"/>
      <c r="J258" s="6"/>
    </row>
    <row r="259" spans="1:10" s="22" customFormat="1" x14ac:dyDescent="0.25">
      <c r="A259" s="31" t="s">
        <v>406</v>
      </c>
      <c r="B259" s="64" t="s">
        <v>399</v>
      </c>
      <c r="C259" s="33" t="s">
        <v>16</v>
      </c>
      <c r="D259" s="38"/>
      <c r="E259" s="41"/>
      <c r="F259" s="41"/>
      <c r="G259" s="41"/>
      <c r="H259" s="41"/>
      <c r="I259" s="42"/>
      <c r="J259" s="6"/>
    </row>
    <row r="260" spans="1:10" s="22" customFormat="1" x14ac:dyDescent="0.25">
      <c r="A260" s="31" t="s">
        <v>407</v>
      </c>
      <c r="B260" s="56" t="s">
        <v>408</v>
      </c>
      <c r="C260" s="33" t="s">
        <v>16</v>
      </c>
      <c r="D260" s="38"/>
      <c r="E260" s="41"/>
      <c r="F260" s="41"/>
      <c r="G260" s="41"/>
      <c r="H260" s="41"/>
      <c r="I260" s="42"/>
      <c r="J260" s="6"/>
    </row>
    <row r="261" spans="1:10" s="22" customFormat="1" x14ac:dyDescent="0.25">
      <c r="A261" s="31" t="s">
        <v>409</v>
      </c>
      <c r="B261" s="63" t="s">
        <v>399</v>
      </c>
      <c r="C261" s="33" t="s">
        <v>16</v>
      </c>
      <c r="D261" s="38"/>
      <c r="E261" s="41"/>
      <c r="F261" s="41"/>
      <c r="G261" s="41"/>
      <c r="H261" s="41"/>
      <c r="I261" s="42"/>
      <c r="J261" s="6"/>
    </row>
    <row r="262" spans="1:10" s="22" customFormat="1" x14ac:dyDescent="0.25">
      <c r="A262" s="31" t="s">
        <v>410</v>
      </c>
      <c r="B262" s="43" t="s">
        <v>411</v>
      </c>
      <c r="C262" s="33" t="s">
        <v>16</v>
      </c>
      <c r="D262" s="38"/>
      <c r="E262" s="41"/>
      <c r="F262" s="41"/>
      <c r="G262" s="41"/>
      <c r="H262" s="41"/>
      <c r="I262" s="42"/>
      <c r="J262" s="6"/>
    </row>
    <row r="263" spans="1:10" s="22" customFormat="1" x14ac:dyDescent="0.25">
      <c r="A263" s="31" t="s">
        <v>412</v>
      </c>
      <c r="B263" s="63" t="s">
        <v>399</v>
      </c>
      <c r="C263" s="33" t="s">
        <v>16</v>
      </c>
      <c r="D263" s="38"/>
      <c r="E263" s="41"/>
      <c r="F263" s="41"/>
      <c r="G263" s="41"/>
      <c r="H263" s="41"/>
      <c r="I263" s="42"/>
      <c r="J263" s="6"/>
    </row>
    <row r="264" spans="1:10" s="22" customFormat="1" x14ac:dyDescent="0.25">
      <c r="A264" s="31" t="s">
        <v>413</v>
      </c>
      <c r="B264" s="43" t="s">
        <v>414</v>
      </c>
      <c r="C264" s="33" t="s">
        <v>16</v>
      </c>
      <c r="D264" s="38"/>
      <c r="E264" s="41"/>
      <c r="F264" s="41"/>
      <c r="G264" s="41"/>
      <c r="H264" s="41"/>
      <c r="I264" s="42"/>
      <c r="J264" s="6"/>
    </row>
    <row r="265" spans="1:10" s="22" customFormat="1" x14ac:dyDescent="0.25">
      <c r="A265" s="31" t="s">
        <v>415</v>
      </c>
      <c r="B265" s="63" t="s">
        <v>399</v>
      </c>
      <c r="C265" s="33" t="s">
        <v>16</v>
      </c>
      <c r="D265" s="38"/>
      <c r="E265" s="41"/>
      <c r="F265" s="41"/>
      <c r="G265" s="41"/>
      <c r="H265" s="41"/>
      <c r="I265" s="42"/>
      <c r="J265" s="6"/>
    </row>
    <row r="266" spans="1:10" s="22" customFormat="1" x14ac:dyDescent="0.25">
      <c r="A266" s="31" t="s">
        <v>416</v>
      </c>
      <c r="B266" s="43" t="s">
        <v>417</v>
      </c>
      <c r="C266" s="33" t="s">
        <v>16</v>
      </c>
      <c r="D266" s="38"/>
      <c r="E266" s="41"/>
      <c r="F266" s="41"/>
      <c r="G266" s="41"/>
      <c r="H266" s="41"/>
      <c r="I266" s="42"/>
      <c r="J266" s="6"/>
    </row>
    <row r="267" spans="1:10" s="22" customFormat="1" x14ac:dyDescent="0.25">
      <c r="A267" s="31" t="s">
        <v>418</v>
      </c>
      <c r="B267" s="63" t="s">
        <v>399</v>
      </c>
      <c r="C267" s="33" t="s">
        <v>16</v>
      </c>
      <c r="D267" s="38"/>
      <c r="E267" s="41"/>
      <c r="F267" s="41"/>
      <c r="G267" s="41"/>
      <c r="H267" s="41"/>
      <c r="I267" s="42"/>
      <c r="J267" s="6"/>
    </row>
    <row r="268" spans="1:10" s="22" customFormat="1" ht="15.75" customHeight="1" x14ac:dyDescent="0.25">
      <c r="A268" s="31" t="s">
        <v>419</v>
      </c>
      <c r="B268" s="43" t="s">
        <v>420</v>
      </c>
      <c r="C268" s="33" t="s">
        <v>16</v>
      </c>
      <c r="D268" s="38"/>
      <c r="E268" s="41"/>
      <c r="F268" s="41"/>
      <c r="G268" s="41"/>
      <c r="H268" s="41"/>
      <c r="I268" s="42"/>
      <c r="J268" s="6"/>
    </row>
    <row r="269" spans="1:10" s="22" customFormat="1" x14ac:dyDescent="0.25">
      <c r="A269" s="31" t="s">
        <v>421</v>
      </c>
      <c r="B269" s="63" t="s">
        <v>399</v>
      </c>
      <c r="C269" s="33" t="s">
        <v>16</v>
      </c>
      <c r="D269" s="38"/>
      <c r="E269" s="41"/>
      <c r="F269" s="41"/>
      <c r="G269" s="41"/>
      <c r="H269" s="41"/>
      <c r="I269" s="42"/>
      <c r="J269" s="6"/>
    </row>
    <row r="270" spans="1:10" s="22" customFormat="1" x14ac:dyDescent="0.25">
      <c r="A270" s="31" t="s">
        <v>422</v>
      </c>
      <c r="B270" s="43" t="s">
        <v>423</v>
      </c>
      <c r="C270" s="33" t="s">
        <v>16</v>
      </c>
      <c r="D270" s="38"/>
      <c r="E270" s="41"/>
      <c r="F270" s="41"/>
      <c r="G270" s="41"/>
      <c r="H270" s="41"/>
      <c r="I270" s="42"/>
      <c r="J270" s="6"/>
    </row>
    <row r="271" spans="1:10" s="22" customFormat="1" x14ac:dyDescent="0.25">
      <c r="A271" s="31" t="s">
        <v>424</v>
      </c>
      <c r="B271" s="63" t="s">
        <v>399</v>
      </c>
      <c r="C271" s="33" t="s">
        <v>16</v>
      </c>
      <c r="D271" s="38"/>
      <c r="E271" s="41"/>
      <c r="F271" s="41"/>
      <c r="G271" s="41"/>
      <c r="H271" s="41"/>
      <c r="I271" s="42"/>
      <c r="J271" s="6"/>
    </row>
    <row r="272" spans="1:10" s="22" customFormat="1" ht="30" x14ac:dyDescent="0.25">
      <c r="A272" s="31" t="s">
        <v>425</v>
      </c>
      <c r="B272" s="56" t="s">
        <v>426</v>
      </c>
      <c r="C272" s="33" t="s">
        <v>16</v>
      </c>
      <c r="D272" s="38"/>
      <c r="E272" s="41"/>
      <c r="F272" s="41"/>
      <c r="G272" s="41"/>
      <c r="H272" s="41"/>
      <c r="I272" s="42"/>
      <c r="J272" s="6"/>
    </row>
    <row r="273" spans="1:10" s="22" customFormat="1" x14ac:dyDescent="0.25">
      <c r="A273" s="31" t="s">
        <v>427</v>
      </c>
      <c r="B273" s="63" t="s">
        <v>399</v>
      </c>
      <c r="C273" s="33" t="s">
        <v>16</v>
      </c>
      <c r="D273" s="38"/>
      <c r="E273" s="41"/>
      <c r="F273" s="41"/>
      <c r="G273" s="41"/>
      <c r="H273" s="41"/>
      <c r="I273" s="42"/>
      <c r="J273" s="6"/>
    </row>
    <row r="274" spans="1:10" s="22" customFormat="1" x14ac:dyDescent="0.25">
      <c r="A274" s="31" t="s">
        <v>428</v>
      </c>
      <c r="B274" s="63" t="s">
        <v>40</v>
      </c>
      <c r="C274" s="33" t="s">
        <v>16</v>
      </c>
      <c r="D274" s="38"/>
      <c r="E274" s="41"/>
      <c r="F274" s="41"/>
      <c r="G274" s="41"/>
      <c r="H274" s="41"/>
      <c r="I274" s="42"/>
      <c r="J274" s="6"/>
    </row>
    <row r="275" spans="1:10" s="22" customFormat="1" x14ac:dyDescent="0.25">
      <c r="A275" s="31" t="s">
        <v>429</v>
      </c>
      <c r="B275" s="64" t="s">
        <v>399</v>
      </c>
      <c r="C275" s="33" t="s">
        <v>16</v>
      </c>
      <c r="D275" s="38"/>
      <c r="E275" s="41"/>
      <c r="F275" s="41"/>
      <c r="G275" s="41"/>
      <c r="H275" s="41"/>
      <c r="I275" s="42"/>
      <c r="J275" s="6"/>
    </row>
    <row r="276" spans="1:10" s="22" customFormat="1" x14ac:dyDescent="0.25">
      <c r="A276" s="31" t="s">
        <v>430</v>
      </c>
      <c r="B276" s="63" t="s">
        <v>42</v>
      </c>
      <c r="C276" s="33" t="s">
        <v>16</v>
      </c>
      <c r="D276" s="38"/>
      <c r="E276" s="41"/>
      <c r="F276" s="41"/>
      <c r="G276" s="41"/>
      <c r="H276" s="41"/>
      <c r="I276" s="42"/>
      <c r="J276" s="6"/>
    </row>
    <row r="277" spans="1:10" s="22" customFormat="1" x14ac:dyDescent="0.25">
      <c r="A277" s="31" t="s">
        <v>431</v>
      </c>
      <c r="B277" s="64" t="s">
        <v>399</v>
      </c>
      <c r="C277" s="33" t="s">
        <v>16</v>
      </c>
      <c r="D277" s="38"/>
      <c r="E277" s="41"/>
      <c r="F277" s="41"/>
      <c r="G277" s="41"/>
      <c r="H277" s="41"/>
      <c r="I277" s="42"/>
      <c r="J277" s="6"/>
    </row>
    <row r="278" spans="1:10" s="22" customFormat="1" x14ac:dyDescent="0.25">
      <c r="A278" s="31" t="s">
        <v>432</v>
      </c>
      <c r="B278" s="56" t="s">
        <v>433</v>
      </c>
      <c r="C278" s="33" t="s">
        <v>16</v>
      </c>
      <c r="D278" s="38"/>
      <c r="E278" s="41"/>
      <c r="F278" s="41"/>
      <c r="G278" s="41"/>
      <c r="H278" s="41"/>
      <c r="I278" s="42"/>
      <c r="J278" s="6"/>
    </row>
    <row r="279" spans="1:10" s="22" customFormat="1" x14ac:dyDescent="0.25">
      <c r="A279" s="31" t="s">
        <v>434</v>
      </c>
      <c r="B279" s="63" t="s">
        <v>399</v>
      </c>
      <c r="C279" s="33" t="s">
        <v>16</v>
      </c>
      <c r="D279" s="38"/>
      <c r="E279" s="41"/>
      <c r="F279" s="41"/>
      <c r="G279" s="41"/>
      <c r="H279" s="41"/>
      <c r="I279" s="42"/>
      <c r="J279" s="6"/>
    </row>
    <row r="280" spans="1:10" s="22" customFormat="1" x14ac:dyDescent="0.25">
      <c r="A280" s="31" t="s">
        <v>435</v>
      </c>
      <c r="B280" s="77" t="s">
        <v>436</v>
      </c>
      <c r="C280" s="33" t="s">
        <v>16</v>
      </c>
      <c r="D280" s="34"/>
      <c r="E280" s="35"/>
      <c r="F280" s="35"/>
      <c r="G280" s="35"/>
      <c r="H280" s="35"/>
      <c r="I280" s="36"/>
      <c r="J280" s="6"/>
    </row>
    <row r="281" spans="1:10" s="22" customFormat="1" x14ac:dyDescent="0.25">
      <c r="A281" s="31" t="s">
        <v>437</v>
      </c>
      <c r="B281" s="56" t="s">
        <v>438</v>
      </c>
      <c r="C281" s="33" t="s">
        <v>16</v>
      </c>
      <c r="D281" s="38"/>
      <c r="E281" s="41"/>
      <c r="F281" s="41"/>
      <c r="G281" s="41"/>
      <c r="H281" s="41"/>
      <c r="I281" s="42"/>
      <c r="J281" s="6"/>
    </row>
    <row r="282" spans="1:10" s="22" customFormat="1" x14ac:dyDescent="0.25">
      <c r="A282" s="31" t="s">
        <v>439</v>
      </c>
      <c r="B282" s="63" t="s">
        <v>399</v>
      </c>
      <c r="C282" s="33" t="s">
        <v>16</v>
      </c>
      <c r="D282" s="38"/>
      <c r="E282" s="41"/>
      <c r="F282" s="41"/>
      <c r="G282" s="41"/>
      <c r="H282" s="41"/>
      <c r="I282" s="42"/>
      <c r="J282" s="6"/>
    </row>
    <row r="283" spans="1:10" s="22" customFormat="1" x14ac:dyDescent="0.25">
      <c r="A283" s="31" t="s">
        <v>440</v>
      </c>
      <c r="B283" s="56" t="s">
        <v>441</v>
      </c>
      <c r="C283" s="33" t="s">
        <v>16</v>
      </c>
      <c r="D283" s="38"/>
      <c r="E283" s="41"/>
      <c r="F283" s="41"/>
      <c r="G283" s="41"/>
      <c r="H283" s="41"/>
      <c r="I283" s="42"/>
      <c r="J283" s="6"/>
    </row>
    <row r="284" spans="1:10" s="22" customFormat="1" x14ac:dyDescent="0.25">
      <c r="A284" s="31" t="s">
        <v>442</v>
      </c>
      <c r="B284" s="63" t="s">
        <v>268</v>
      </c>
      <c r="C284" s="33" t="s">
        <v>16</v>
      </c>
      <c r="D284" s="38"/>
      <c r="E284" s="41"/>
      <c r="F284" s="41"/>
      <c r="G284" s="41"/>
      <c r="H284" s="41"/>
      <c r="I284" s="42"/>
      <c r="J284" s="6"/>
    </row>
    <row r="285" spans="1:10" s="22" customFormat="1" x14ac:dyDescent="0.25">
      <c r="A285" s="31" t="s">
        <v>443</v>
      </c>
      <c r="B285" s="64" t="s">
        <v>399</v>
      </c>
      <c r="C285" s="33" t="s">
        <v>16</v>
      </c>
      <c r="D285" s="38"/>
      <c r="E285" s="41"/>
      <c r="F285" s="41"/>
      <c r="G285" s="41"/>
      <c r="H285" s="41"/>
      <c r="I285" s="42"/>
      <c r="J285" s="6"/>
    </row>
    <row r="286" spans="1:10" s="22" customFormat="1" x14ac:dyDescent="0.25">
      <c r="A286" s="31" t="s">
        <v>444</v>
      </c>
      <c r="B286" s="63" t="s">
        <v>445</v>
      </c>
      <c r="C286" s="33" t="s">
        <v>16</v>
      </c>
      <c r="D286" s="38"/>
      <c r="E286" s="41"/>
      <c r="F286" s="41"/>
      <c r="G286" s="41"/>
      <c r="H286" s="41"/>
      <c r="I286" s="42"/>
      <c r="J286" s="6"/>
    </row>
    <row r="287" spans="1:10" s="22" customFormat="1" x14ac:dyDescent="0.25">
      <c r="A287" s="31" t="s">
        <v>446</v>
      </c>
      <c r="B287" s="64" t="s">
        <v>399</v>
      </c>
      <c r="C287" s="33" t="s">
        <v>16</v>
      </c>
      <c r="D287" s="38"/>
      <c r="E287" s="41"/>
      <c r="F287" s="41"/>
      <c r="G287" s="41"/>
      <c r="H287" s="41"/>
      <c r="I287" s="42"/>
      <c r="J287" s="6"/>
    </row>
    <row r="288" spans="1:10" s="22" customFormat="1" ht="30" x14ac:dyDescent="0.25">
      <c r="A288" s="31" t="s">
        <v>447</v>
      </c>
      <c r="B288" s="56" t="s">
        <v>448</v>
      </c>
      <c r="C288" s="33" t="s">
        <v>16</v>
      </c>
      <c r="D288" s="38"/>
      <c r="E288" s="41"/>
      <c r="F288" s="41"/>
      <c r="G288" s="41"/>
      <c r="H288" s="41"/>
      <c r="I288" s="42"/>
      <c r="J288" s="6"/>
    </row>
    <row r="289" spans="1:10" s="22" customFormat="1" x14ac:dyDescent="0.25">
      <c r="A289" s="31" t="s">
        <v>449</v>
      </c>
      <c r="B289" s="63" t="s">
        <v>399</v>
      </c>
      <c r="C289" s="33" t="s">
        <v>16</v>
      </c>
      <c r="D289" s="38"/>
      <c r="E289" s="41"/>
      <c r="F289" s="41"/>
      <c r="G289" s="41"/>
      <c r="H289" s="41"/>
      <c r="I289" s="42"/>
      <c r="J289" s="6"/>
    </row>
    <row r="290" spans="1:10" s="22" customFormat="1" x14ac:dyDescent="0.25">
      <c r="A290" s="31" t="s">
        <v>450</v>
      </c>
      <c r="B290" s="56" t="s">
        <v>451</v>
      </c>
      <c r="C290" s="33" t="s">
        <v>16</v>
      </c>
      <c r="D290" s="38"/>
      <c r="E290" s="41"/>
      <c r="F290" s="41"/>
      <c r="G290" s="41"/>
      <c r="H290" s="41"/>
      <c r="I290" s="42"/>
      <c r="J290" s="6"/>
    </row>
    <row r="291" spans="1:10" s="22" customFormat="1" x14ac:dyDescent="0.25">
      <c r="A291" s="31" t="s">
        <v>452</v>
      </c>
      <c r="B291" s="63" t="s">
        <v>399</v>
      </c>
      <c r="C291" s="33" t="s">
        <v>16</v>
      </c>
      <c r="D291" s="38"/>
      <c r="E291" s="41"/>
      <c r="F291" s="41"/>
      <c r="G291" s="41"/>
      <c r="H291" s="41"/>
      <c r="I291" s="42"/>
      <c r="J291" s="6"/>
    </row>
    <row r="292" spans="1:10" s="22" customFormat="1" x14ac:dyDescent="0.25">
      <c r="A292" s="31" t="s">
        <v>453</v>
      </c>
      <c r="B292" s="56" t="s">
        <v>454</v>
      </c>
      <c r="C292" s="33" t="s">
        <v>16</v>
      </c>
      <c r="D292" s="38"/>
      <c r="E292" s="41"/>
      <c r="F292" s="41"/>
      <c r="G292" s="41"/>
      <c r="H292" s="41"/>
      <c r="I292" s="42"/>
      <c r="J292" s="6"/>
    </row>
    <row r="293" spans="1:10" s="22" customFormat="1" x14ac:dyDescent="0.25">
      <c r="A293" s="31" t="s">
        <v>455</v>
      </c>
      <c r="B293" s="63" t="s">
        <v>399</v>
      </c>
      <c r="C293" s="33" t="s">
        <v>16</v>
      </c>
      <c r="D293" s="38"/>
      <c r="E293" s="41"/>
      <c r="F293" s="41"/>
      <c r="G293" s="41"/>
      <c r="H293" s="41"/>
      <c r="I293" s="42"/>
      <c r="J293" s="6"/>
    </row>
    <row r="294" spans="1:10" s="22" customFormat="1" x14ac:dyDescent="0.25">
      <c r="A294" s="31" t="s">
        <v>456</v>
      </c>
      <c r="B294" s="56" t="s">
        <v>457</v>
      </c>
      <c r="C294" s="33" t="s">
        <v>16</v>
      </c>
      <c r="D294" s="38"/>
      <c r="E294" s="41"/>
      <c r="F294" s="41"/>
      <c r="G294" s="41"/>
      <c r="H294" s="41"/>
      <c r="I294" s="42"/>
      <c r="J294" s="6"/>
    </row>
    <row r="295" spans="1:10" s="22" customFormat="1" x14ac:dyDescent="0.25">
      <c r="A295" s="31" t="s">
        <v>458</v>
      </c>
      <c r="B295" s="63" t="s">
        <v>399</v>
      </c>
      <c r="C295" s="33" t="s">
        <v>16</v>
      </c>
      <c r="D295" s="38"/>
      <c r="E295" s="41"/>
      <c r="F295" s="41"/>
      <c r="G295" s="41"/>
      <c r="H295" s="41"/>
      <c r="I295" s="42"/>
      <c r="J295" s="6"/>
    </row>
    <row r="296" spans="1:10" s="22" customFormat="1" x14ac:dyDescent="0.25">
      <c r="A296" s="31" t="s">
        <v>459</v>
      </c>
      <c r="B296" s="56" t="s">
        <v>460</v>
      </c>
      <c r="C296" s="33" t="s">
        <v>16</v>
      </c>
      <c r="D296" s="38"/>
      <c r="E296" s="41"/>
      <c r="F296" s="41"/>
      <c r="G296" s="41"/>
      <c r="H296" s="41"/>
      <c r="I296" s="42"/>
      <c r="J296" s="6"/>
    </row>
    <row r="297" spans="1:10" s="22" customFormat="1" x14ac:dyDescent="0.25">
      <c r="A297" s="31" t="s">
        <v>461</v>
      </c>
      <c r="B297" s="63" t="s">
        <v>399</v>
      </c>
      <c r="C297" s="33" t="s">
        <v>16</v>
      </c>
      <c r="D297" s="38"/>
      <c r="E297" s="41"/>
      <c r="F297" s="41"/>
      <c r="G297" s="41"/>
      <c r="H297" s="41"/>
      <c r="I297" s="42"/>
      <c r="J297" s="6"/>
    </row>
    <row r="298" spans="1:10" s="22" customFormat="1" ht="30" x14ac:dyDescent="0.25">
      <c r="A298" s="31" t="s">
        <v>462</v>
      </c>
      <c r="B298" s="56" t="s">
        <v>463</v>
      </c>
      <c r="C298" s="33" t="s">
        <v>16</v>
      </c>
      <c r="D298" s="38"/>
      <c r="E298" s="41"/>
      <c r="F298" s="41"/>
      <c r="G298" s="41"/>
      <c r="H298" s="41"/>
      <c r="I298" s="42"/>
      <c r="J298" s="6"/>
    </row>
    <row r="299" spans="1:10" s="22" customFormat="1" x14ac:dyDescent="0.25">
      <c r="A299" s="31" t="s">
        <v>464</v>
      </c>
      <c r="B299" s="63" t="s">
        <v>399</v>
      </c>
      <c r="C299" s="33" t="s">
        <v>16</v>
      </c>
      <c r="D299" s="38"/>
      <c r="E299" s="41"/>
      <c r="F299" s="41"/>
      <c r="G299" s="41"/>
      <c r="H299" s="41"/>
      <c r="I299" s="42"/>
      <c r="J299" s="6"/>
    </row>
    <row r="300" spans="1:10" s="22" customFormat="1" x14ac:dyDescent="0.25">
      <c r="A300" s="31" t="s">
        <v>465</v>
      </c>
      <c r="B300" s="56" t="s">
        <v>466</v>
      </c>
      <c r="C300" s="33" t="s">
        <v>16</v>
      </c>
      <c r="D300" s="38"/>
      <c r="E300" s="41"/>
      <c r="F300" s="41"/>
      <c r="G300" s="41"/>
      <c r="H300" s="41"/>
      <c r="I300" s="42"/>
      <c r="J300" s="6"/>
    </row>
    <row r="301" spans="1:10" s="22" customFormat="1" x14ac:dyDescent="0.25">
      <c r="A301" s="31" t="s">
        <v>467</v>
      </c>
      <c r="B301" s="63" t="s">
        <v>399</v>
      </c>
      <c r="C301" s="33" t="s">
        <v>16</v>
      </c>
      <c r="D301" s="38"/>
      <c r="E301" s="41"/>
      <c r="F301" s="41"/>
      <c r="G301" s="41"/>
      <c r="H301" s="41"/>
      <c r="I301" s="42"/>
      <c r="J301" s="6"/>
    </row>
    <row r="302" spans="1:10" s="22" customFormat="1" ht="30" x14ac:dyDescent="0.25">
      <c r="A302" s="31" t="s">
        <v>468</v>
      </c>
      <c r="B302" s="77" t="s">
        <v>469</v>
      </c>
      <c r="C302" s="33" t="s">
        <v>470</v>
      </c>
      <c r="D302" s="38"/>
      <c r="E302" s="41"/>
      <c r="F302" s="41"/>
      <c r="G302" s="41"/>
      <c r="H302" s="41"/>
      <c r="I302" s="42"/>
      <c r="J302" s="6"/>
    </row>
    <row r="303" spans="1:10" s="22" customFormat="1" x14ac:dyDescent="0.25">
      <c r="A303" s="31" t="s">
        <v>471</v>
      </c>
      <c r="B303" s="56" t="s">
        <v>472</v>
      </c>
      <c r="C303" s="33" t="s">
        <v>470</v>
      </c>
      <c r="D303" s="38"/>
      <c r="E303" s="41"/>
      <c r="F303" s="41"/>
      <c r="G303" s="41"/>
      <c r="H303" s="41"/>
      <c r="I303" s="42"/>
      <c r="J303" s="6"/>
    </row>
    <row r="304" spans="1:10" s="22" customFormat="1" ht="30" x14ac:dyDescent="0.25">
      <c r="A304" s="31" t="s">
        <v>473</v>
      </c>
      <c r="B304" s="56" t="s">
        <v>474</v>
      </c>
      <c r="C304" s="33" t="s">
        <v>470</v>
      </c>
      <c r="D304" s="38"/>
      <c r="E304" s="41"/>
      <c r="F304" s="41"/>
      <c r="G304" s="41"/>
      <c r="H304" s="41"/>
      <c r="I304" s="42"/>
      <c r="J304" s="6"/>
    </row>
    <row r="305" spans="1:10" s="22" customFormat="1" ht="30" x14ac:dyDescent="0.25">
      <c r="A305" s="31" t="s">
        <v>475</v>
      </c>
      <c r="B305" s="56" t="s">
        <v>476</v>
      </c>
      <c r="C305" s="33" t="s">
        <v>470</v>
      </c>
      <c r="D305" s="38"/>
      <c r="E305" s="41"/>
      <c r="F305" s="41"/>
      <c r="G305" s="41"/>
      <c r="H305" s="41"/>
      <c r="I305" s="42"/>
      <c r="J305" s="6"/>
    </row>
    <row r="306" spans="1:10" s="22" customFormat="1" ht="30" x14ac:dyDescent="0.25">
      <c r="A306" s="31" t="s">
        <v>477</v>
      </c>
      <c r="B306" s="56" t="s">
        <v>478</v>
      </c>
      <c r="C306" s="33" t="s">
        <v>470</v>
      </c>
      <c r="D306" s="38"/>
      <c r="E306" s="41"/>
      <c r="F306" s="41"/>
      <c r="G306" s="41"/>
      <c r="H306" s="41"/>
      <c r="I306" s="42"/>
      <c r="J306" s="6"/>
    </row>
    <row r="307" spans="1:10" s="22" customFormat="1" x14ac:dyDescent="0.25">
      <c r="A307" s="31" t="s">
        <v>479</v>
      </c>
      <c r="B307" s="43" t="s">
        <v>480</v>
      </c>
      <c r="C307" s="33" t="s">
        <v>470</v>
      </c>
      <c r="D307" s="38"/>
      <c r="E307" s="41"/>
      <c r="F307" s="41"/>
      <c r="G307" s="41"/>
      <c r="H307" s="41"/>
      <c r="I307" s="42"/>
      <c r="J307" s="6"/>
    </row>
    <row r="308" spans="1:10" s="22" customFormat="1" x14ac:dyDescent="0.25">
      <c r="A308" s="31" t="s">
        <v>481</v>
      </c>
      <c r="B308" s="43" t="s">
        <v>482</v>
      </c>
      <c r="C308" s="33" t="s">
        <v>470</v>
      </c>
      <c r="D308" s="38"/>
      <c r="E308" s="41"/>
      <c r="F308" s="41"/>
      <c r="G308" s="41"/>
      <c r="H308" s="41"/>
      <c r="I308" s="42"/>
      <c r="J308" s="6"/>
    </row>
    <row r="309" spans="1:10" s="22" customFormat="1" x14ac:dyDescent="0.25">
      <c r="A309" s="31" t="s">
        <v>483</v>
      </c>
      <c r="B309" s="43" t="s">
        <v>484</v>
      </c>
      <c r="C309" s="33" t="s">
        <v>470</v>
      </c>
      <c r="D309" s="38"/>
      <c r="E309" s="41"/>
      <c r="F309" s="41"/>
      <c r="G309" s="41"/>
      <c r="H309" s="41"/>
      <c r="I309" s="42"/>
      <c r="J309" s="6"/>
    </row>
    <row r="310" spans="1:10" s="22" customFormat="1" ht="19.5" customHeight="1" x14ac:dyDescent="0.25">
      <c r="A310" s="31" t="s">
        <v>485</v>
      </c>
      <c r="B310" s="43" t="s">
        <v>486</v>
      </c>
      <c r="C310" s="33" t="s">
        <v>470</v>
      </c>
      <c r="D310" s="38"/>
      <c r="E310" s="41"/>
      <c r="F310" s="41"/>
      <c r="G310" s="41"/>
      <c r="H310" s="41"/>
      <c r="I310" s="42"/>
      <c r="J310" s="6"/>
    </row>
    <row r="311" spans="1:10" s="22" customFormat="1" ht="19.5" customHeight="1" x14ac:dyDescent="0.25">
      <c r="A311" s="31" t="s">
        <v>487</v>
      </c>
      <c r="B311" s="43" t="s">
        <v>488</v>
      </c>
      <c r="C311" s="33" t="s">
        <v>470</v>
      </c>
      <c r="D311" s="70"/>
      <c r="E311" s="41"/>
      <c r="F311" s="71"/>
      <c r="G311" s="71"/>
      <c r="H311" s="71"/>
      <c r="I311" s="99"/>
      <c r="J311" s="6"/>
    </row>
    <row r="312" spans="1:10" s="22" customFormat="1" ht="36.75" customHeight="1" x14ac:dyDescent="0.25">
      <c r="A312" s="31" t="s">
        <v>489</v>
      </c>
      <c r="B312" s="56" t="s">
        <v>490</v>
      </c>
      <c r="C312" s="33" t="s">
        <v>470</v>
      </c>
      <c r="D312" s="70"/>
      <c r="E312" s="41"/>
      <c r="F312" s="71"/>
      <c r="G312" s="71"/>
      <c r="H312" s="71"/>
      <c r="I312" s="99"/>
      <c r="J312" s="6"/>
    </row>
    <row r="313" spans="1:10" s="22" customFormat="1" ht="19.5" customHeight="1" x14ac:dyDescent="0.25">
      <c r="A313" s="31" t="s">
        <v>491</v>
      </c>
      <c r="B313" s="100" t="s">
        <v>40</v>
      </c>
      <c r="C313" s="33" t="s">
        <v>470</v>
      </c>
      <c r="D313" s="38"/>
      <c r="E313" s="41"/>
      <c r="F313" s="41"/>
      <c r="G313" s="41"/>
      <c r="H313" s="41"/>
      <c r="I313" s="42"/>
      <c r="J313" s="6"/>
    </row>
    <row r="314" spans="1:10" s="22" customFormat="1" ht="19.5" customHeight="1" thickBot="1" x14ac:dyDescent="0.3">
      <c r="A314" s="44" t="s">
        <v>492</v>
      </c>
      <c r="B314" s="101" t="s">
        <v>42</v>
      </c>
      <c r="C314" s="46" t="s">
        <v>470</v>
      </c>
      <c r="D314" s="47"/>
      <c r="E314" s="50"/>
      <c r="F314" s="50"/>
      <c r="G314" s="50"/>
      <c r="H314" s="50"/>
      <c r="I314" s="102"/>
      <c r="J314" s="6"/>
    </row>
    <row r="315" spans="1:10" s="22" customFormat="1" ht="15.6" customHeight="1" thickBot="1" x14ac:dyDescent="0.3">
      <c r="A315" s="450" t="s">
        <v>493</v>
      </c>
      <c r="B315" s="451"/>
      <c r="C315" s="451"/>
      <c r="D315" s="451"/>
      <c r="E315" s="451"/>
      <c r="F315" s="451"/>
      <c r="G315" s="451"/>
      <c r="H315" s="451"/>
      <c r="I315" s="452"/>
      <c r="J315" s="6"/>
    </row>
    <row r="316" spans="1:10" s="29" customFormat="1" ht="28.5" x14ac:dyDescent="0.2">
      <c r="A316" s="51" t="s">
        <v>494</v>
      </c>
      <c r="B316" s="52" t="s">
        <v>495</v>
      </c>
      <c r="C316" s="53" t="s">
        <v>225</v>
      </c>
      <c r="D316" s="103" t="s">
        <v>496</v>
      </c>
      <c r="E316" s="103" t="s">
        <v>496</v>
      </c>
      <c r="F316" s="103" t="s">
        <v>496</v>
      </c>
      <c r="G316" s="103" t="s">
        <v>496</v>
      </c>
      <c r="H316" s="103" t="s">
        <v>496</v>
      </c>
      <c r="I316" s="104" t="s">
        <v>496</v>
      </c>
    </row>
    <row r="317" spans="1:10" hidden="1" outlineLevel="2" x14ac:dyDescent="0.25">
      <c r="A317" s="31" t="s">
        <v>497</v>
      </c>
      <c r="B317" s="77" t="s">
        <v>498</v>
      </c>
      <c r="C317" s="33" t="s">
        <v>499</v>
      </c>
      <c r="D317" s="38"/>
      <c r="E317" s="41"/>
      <c r="F317" s="41"/>
      <c r="G317" s="41"/>
      <c r="H317" s="41"/>
      <c r="I317" s="42"/>
    </row>
    <row r="318" spans="1:10" hidden="1" outlineLevel="2" x14ac:dyDescent="0.25">
      <c r="A318" s="31" t="s">
        <v>500</v>
      </c>
      <c r="B318" s="77" t="s">
        <v>501</v>
      </c>
      <c r="C318" s="33" t="s">
        <v>502</v>
      </c>
      <c r="D318" s="38"/>
      <c r="E318" s="41"/>
      <c r="F318" s="41"/>
      <c r="G318" s="41"/>
      <c r="H318" s="41"/>
      <c r="I318" s="42"/>
    </row>
    <row r="319" spans="1:10" hidden="1" outlineLevel="2" x14ac:dyDescent="0.25">
      <c r="A319" s="31" t="s">
        <v>503</v>
      </c>
      <c r="B319" s="77" t="s">
        <v>504</v>
      </c>
      <c r="C319" s="33" t="s">
        <v>499</v>
      </c>
      <c r="D319" s="38"/>
      <c r="E319" s="41"/>
      <c r="F319" s="41"/>
      <c r="G319" s="41"/>
      <c r="H319" s="41"/>
      <c r="I319" s="42"/>
    </row>
    <row r="320" spans="1:10" hidden="1" outlineLevel="2" x14ac:dyDescent="0.25">
      <c r="A320" s="31" t="s">
        <v>505</v>
      </c>
      <c r="B320" s="77" t="s">
        <v>506</v>
      </c>
      <c r="C320" s="33" t="s">
        <v>502</v>
      </c>
      <c r="D320" s="38"/>
      <c r="E320" s="41"/>
      <c r="F320" s="41"/>
      <c r="G320" s="41"/>
      <c r="H320" s="41"/>
      <c r="I320" s="42"/>
    </row>
    <row r="321" spans="1:9" hidden="1" outlineLevel="2" x14ac:dyDescent="0.25">
      <c r="A321" s="31" t="s">
        <v>507</v>
      </c>
      <c r="B321" s="77" t="s">
        <v>508</v>
      </c>
      <c r="C321" s="33" t="s">
        <v>509</v>
      </c>
      <c r="D321" s="38"/>
      <c r="E321" s="41"/>
      <c r="F321" s="41"/>
      <c r="G321" s="41"/>
      <c r="H321" s="41"/>
      <c r="I321" s="42"/>
    </row>
    <row r="322" spans="1:9" hidden="1" outlineLevel="2" x14ac:dyDescent="0.25">
      <c r="A322" s="31" t="s">
        <v>510</v>
      </c>
      <c r="B322" s="77" t="s">
        <v>511</v>
      </c>
      <c r="C322" s="33" t="s">
        <v>225</v>
      </c>
      <c r="D322" s="39" t="s">
        <v>496</v>
      </c>
      <c r="E322" s="39" t="s">
        <v>496</v>
      </c>
      <c r="F322" s="39" t="s">
        <v>496</v>
      </c>
      <c r="G322" s="39" t="s">
        <v>496</v>
      </c>
      <c r="H322" s="39" t="s">
        <v>496</v>
      </c>
      <c r="I322" s="105" t="s">
        <v>496</v>
      </c>
    </row>
    <row r="323" spans="1:9" hidden="1" outlineLevel="2" x14ac:dyDescent="0.25">
      <c r="A323" s="31" t="s">
        <v>512</v>
      </c>
      <c r="B323" s="56" t="s">
        <v>513</v>
      </c>
      <c r="C323" s="33" t="s">
        <v>509</v>
      </c>
      <c r="D323" s="38"/>
      <c r="E323" s="41"/>
      <c r="F323" s="41"/>
      <c r="G323" s="41"/>
      <c r="H323" s="41"/>
      <c r="I323" s="42"/>
    </row>
    <row r="324" spans="1:9" hidden="1" outlineLevel="2" x14ac:dyDescent="0.25">
      <c r="A324" s="31" t="s">
        <v>514</v>
      </c>
      <c r="B324" s="56" t="s">
        <v>515</v>
      </c>
      <c r="C324" s="33" t="s">
        <v>516</v>
      </c>
      <c r="D324" s="38"/>
      <c r="E324" s="41"/>
      <c r="F324" s="41"/>
      <c r="G324" s="41"/>
      <c r="H324" s="41"/>
      <c r="I324" s="42"/>
    </row>
    <row r="325" spans="1:9" hidden="1" outlineLevel="2" x14ac:dyDescent="0.25">
      <c r="A325" s="31" t="s">
        <v>517</v>
      </c>
      <c r="B325" s="77" t="s">
        <v>518</v>
      </c>
      <c r="C325" s="33" t="s">
        <v>225</v>
      </c>
      <c r="D325" s="39" t="s">
        <v>496</v>
      </c>
      <c r="E325" s="39" t="s">
        <v>496</v>
      </c>
      <c r="F325" s="39" t="s">
        <v>496</v>
      </c>
      <c r="G325" s="39" t="s">
        <v>496</v>
      </c>
      <c r="H325" s="39" t="s">
        <v>496</v>
      </c>
      <c r="I325" s="105" t="s">
        <v>496</v>
      </c>
    </row>
    <row r="326" spans="1:9" hidden="1" outlineLevel="2" x14ac:dyDescent="0.25">
      <c r="A326" s="31" t="s">
        <v>519</v>
      </c>
      <c r="B326" s="56" t="s">
        <v>513</v>
      </c>
      <c r="C326" s="33" t="s">
        <v>509</v>
      </c>
      <c r="D326" s="38"/>
      <c r="E326" s="41"/>
      <c r="F326" s="41"/>
      <c r="G326" s="41"/>
      <c r="H326" s="41"/>
      <c r="I326" s="42"/>
    </row>
    <row r="327" spans="1:9" hidden="1" outlineLevel="2" x14ac:dyDescent="0.25">
      <c r="A327" s="31" t="s">
        <v>520</v>
      </c>
      <c r="B327" s="56" t="s">
        <v>521</v>
      </c>
      <c r="C327" s="33" t="s">
        <v>499</v>
      </c>
      <c r="D327" s="38"/>
      <c r="E327" s="41"/>
      <c r="F327" s="41"/>
      <c r="G327" s="41"/>
      <c r="H327" s="41"/>
      <c r="I327" s="42"/>
    </row>
    <row r="328" spans="1:9" hidden="1" outlineLevel="2" x14ac:dyDescent="0.25">
      <c r="A328" s="31" t="s">
        <v>522</v>
      </c>
      <c r="B328" s="56" t="s">
        <v>515</v>
      </c>
      <c r="C328" s="33" t="s">
        <v>516</v>
      </c>
      <c r="D328" s="38"/>
      <c r="E328" s="41"/>
      <c r="F328" s="41"/>
      <c r="G328" s="41"/>
      <c r="H328" s="41"/>
      <c r="I328" s="42"/>
    </row>
    <row r="329" spans="1:9" hidden="1" outlineLevel="2" x14ac:dyDescent="0.25">
      <c r="A329" s="31" t="s">
        <v>523</v>
      </c>
      <c r="B329" s="77" t="s">
        <v>524</v>
      </c>
      <c r="C329" s="33" t="s">
        <v>225</v>
      </c>
      <c r="D329" s="39" t="s">
        <v>496</v>
      </c>
      <c r="E329" s="39" t="s">
        <v>496</v>
      </c>
      <c r="F329" s="39" t="s">
        <v>496</v>
      </c>
      <c r="G329" s="39" t="s">
        <v>496</v>
      </c>
      <c r="H329" s="39" t="s">
        <v>496</v>
      </c>
      <c r="I329" s="105" t="s">
        <v>496</v>
      </c>
    </row>
    <row r="330" spans="1:9" hidden="1" outlineLevel="2" x14ac:dyDescent="0.25">
      <c r="A330" s="31" t="s">
        <v>525</v>
      </c>
      <c r="B330" s="56" t="s">
        <v>513</v>
      </c>
      <c r="C330" s="33" t="s">
        <v>509</v>
      </c>
      <c r="D330" s="38"/>
      <c r="E330" s="41"/>
      <c r="F330" s="41"/>
      <c r="G330" s="41"/>
      <c r="H330" s="41"/>
      <c r="I330" s="42"/>
    </row>
    <row r="331" spans="1:9" hidden="1" outlineLevel="2" x14ac:dyDescent="0.25">
      <c r="A331" s="31" t="s">
        <v>526</v>
      </c>
      <c r="B331" s="56" t="s">
        <v>515</v>
      </c>
      <c r="C331" s="33" t="s">
        <v>516</v>
      </c>
      <c r="D331" s="38"/>
      <c r="E331" s="41"/>
      <c r="F331" s="41"/>
      <c r="G331" s="41"/>
      <c r="H331" s="41"/>
      <c r="I331" s="42"/>
    </row>
    <row r="332" spans="1:9" hidden="1" outlineLevel="2" x14ac:dyDescent="0.25">
      <c r="A332" s="31" t="s">
        <v>527</v>
      </c>
      <c r="B332" s="77" t="s">
        <v>528</v>
      </c>
      <c r="C332" s="33" t="s">
        <v>225</v>
      </c>
      <c r="D332" s="39" t="s">
        <v>496</v>
      </c>
      <c r="E332" s="39" t="s">
        <v>496</v>
      </c>
      <c r="F332" s="39" t="s">
        <v>496</v>
      </c>
      <c r="G332" s="39" t="s">
        <v>496</v>
      </c>
      <c r="H332" s="39" t="s">
        <v>496</v>
      </c>
      <c r="I332" s="105" t="s">
        <v>496</v>
      </c>
    </row>
    <row r="333" spans="1:9" hidden="1" outlineLevel="2" x14ac:dyDescent="0.25">
      <c r="A333" s="31" t="s">
        <v>529</v>
      </c>
      <c r="B333" s="56" t="s">
        <v>513</v>
      </c>
      <c r="C333" s="33" t="s">
        <v>509</v>
      </c>
      <c r="D333" s="38"/>
      <c r="E333" s="41"/>
      <c r="F333" s="41"/>
      <c r="G333" s="41"/>
      <c r="H333" s="41"/>
      <c r="I333" s="42"/>
    </row>
    <row r="334" spans="1:9" hidden="1" outlineLevel="2" x14ac:dyDescent="0.25">
      <c r="A334" s="31" t="s">
        <v>530</v>
      </c>
      <c r="B334" s="56" t="s">
        <v>521</v>
      </c>
      <c r="C334" s="33" t="s">
        <v>499</v>
      </c>
      <c r="D334" s="38"/>
      <c r="E334" s="41"/>
      <c r="F334" s="41"/>
      <c r="G334" s="41"/>
      <c r="H334" s="41"/>
      <c r="I334" s="42"/>
    </row>
    <row r="335" spans="1:9" hidden="1" outlineLevel="2" x14ac:dyDescent="0.25">
      <c r="A335" s="31" t="s">
        <v>531</v>
      </c>
      <c r="B335" s="56" t="s">
        <v>515</v>
      </c>
      <c r="C335" s="33" t="s">
        <v>516</v>
      </c>
      <c r="D335" s="38"/>
      <c r="E335" s="41"/>
      <c r="F335" s="41"/>
      <c r="G335" s="41"/>
      <c r="H335" s="41"/>
      <c r="I335" s="42"/>
    </row>
    <row r="336" spans="1:9" s="29" customFormat="1" ht="14.25" collapsed="1" x14ac:dyDescent="0.2">
      <c r="A336" s="51" t="s">
        <v>532</v>
      </c>
      <c r="B336" s="52" t="s">
        <v>533</v>
      </c>
      <c r="C336" s="53" t="s">
        <v>225</v>
      </c>
      <c r="D336" s="106" t="s">
        <v>496</v>
      </c>
      <c r="E336" s="106" t="s">
        <v>496</v>
      </c>
      <c r="F336" s="103" t="s">
        <v>496</v>
      </c>
      <c r="G336" s="103" t="s">
        <v>496</v>
      </c>
      <c r="H336" s="103" t="s">
        <v>496</v>
      </c>
      <c r="I336" s="107" t="s">
        <v>496</v>
      </c>
    </row>
    <row r="337" spans="1:9" x14ac:dyDescent="0.25">
      <c r="A337" s="31" t="s">
        <v>534</v>
      </c>
      <c r="B337" s="77" t="s">
        <v>535</v>
      </c>
      <c r="C337" s="33" t="s">
        <v>509</v>
      </c>
      <c r="D337" s="108">
        <f>D338</f>
        <v>381.09572600000001</v>
      </c>
      <c r="E337" s="108">
        <f>E338</f>
        <v>396.33955504000005</v>
      </c>
      <c r="F337" s="108">
        <f>F338</f>
        <v>412.19313724160008</v>
      </c>
      <c r="G337" s="108">
        <f>G338</f>
        <v>428.68086273126409</v>
      </c>
      <c r="H337" s="108">
        <f>H338</f>
        <v>445.82809724051469</v>
      </c>
      <c r="I337" s="42"/>
    </row>
    <row r="338" spans="1:9" ht="30" x14ac:dyDescent="0.25">
      <c r="A338" s="31" t="s">
        <v>536</v>
      </c>
      <c r="B338" s="56" t="s">
        <v>537</v>
      </c>
      <c r="C338" s="33" t="s">
        <v>509</v>
      </c>
      <c r="D338" s="108">
        <f>SUM(D339:D340)</f>
        <v>381.09572600000001</v>
      </c>
      <c r="E338" s="108">
        <f>SUM(E339:E340)</f>
        <v>396.33955504000005</v>
      </c>
      <c r="F338" s="108">
        <f>SUM(F339:F340)</f>
        <v>412.19313724160008</v>
      </c>
      <c r="G338" s="108">
        <f>SUM(G339:G340)</f>
        <v>428.68086273126409</v>
      </c>
      <c r="H338" s="108">
        <f>SUM(H339:H340)</f>
        <v>445.82809724051469</v>
      </c>
      <c r="I338" s="42"/>
    </row>
    <row r="339" spans="1:9" x14ac:dyDescent="0.25">
      <c r="A339" s="31" t="s">
        <v>538</v>
      </c>
      <c r="B339" s="100" t="s">
        <v>539</v>
      </c>
      <c r="C339" s="33" t="s">
        <v>509</v>
      </c>
      <c r="D339" s="108">
        <v>273.49587200000002</v>
      </c>
      <c r="E339" s="108">
        <v>284.43570688000005</v>
      </c>
      <c r="F339" s="108">
        <v>295.81313515520009</v>
      </c>
      <c r="G339" s="108">
        <v>307.64566056140808</v>
      </c>
      <c r="H339" s="108">
        <v>319.95148698386441</v>
      </c>
      <c r="I339" s="42"/>
    </row>
    <row r="340" spans="1:9" x14ac:dyDescent="0.25">
      <c r="A340" s="31" t="s">
        <v>540</v>
      </c>
      <c r="B340" s="100" t="s">
        <v>541</v>
      </c>
      <c r="C340" s="33" t="s">
        <v>509</v>
      </c>
      <c r="D340" s="108">
        <v>107.59985399999999</v>
      </c>
      <c r="E340" s="108">
        <v>111.90384816</v>
      </c>
      <c r="F340" s="108">
        <v>116.3800020864</v>
      </c>
      <c r="G340" s="108">
        <v>121.03520216985601</v>
      </c>
      <c r="H340" s="108">
        <v>125.87661025665025</v>
      </c>
      <c r="I340" s="42"/>
    </row>
    <row r="341" spans="1:9" x14ac:dyDescent="0.25">
      <c r="A341" s="31" t="s">
        <v>542</v>
      </c>
      <c r="B341" s="77" t="s">
        <v>543</v>
      </c>
      <c r="C341" s="33" t="s">
        <v>509</v>
      </c>
      <c r="D341" s="108">
        <v>13.8972198632</v>
      </c>
      <c r="E341" s="108">
        <v>14.453108657728</v>
      </c>
      <c r="F341" s="108">
        <v>15.031233004037121</v>
      </c>
      <c r="G341" s="108">
        <v>15.632482324198607</v>
      </c>
      <c r="H341" s="108">
        <v>16.25778161716655</v>
      </c>
      <c r="I341" s="42"/>
    </row>
    <row r="342" spans="1:9" x14ac:dyDescent="0.25">
      <c r="A342" s="31" t="s">
        <v>544</v>
      </c>
      <c r="B342" s="77" t="s">
        <v>545</v>
      </c>
      <c r="C342" s="33" t="s">
        <v>499</v>
      </c>
      <c r="D342" s="108">
        <f>D33</f>
        <v>0</v>
      </c>
      <c r="E342" s="108">
        <f>E343</f>
        <v>58.643197600000001</v>
      </c>
      <c r="F342" s="108">
        <f>F343</f>
        <v>60.988925504000008</v>
      </c>
      <c r="G342" s="108">
        <f>G343</f>
        <v>63.428482524160003</v>
      </c>
      <c r="H342" s="108">
        <f>H343</f>
        <v>65.965621825126405</v>
      </c>
      <c r="I342" s="42"/>
    </row>
    <row r="343" spans="1:9" ht="30" x14ac:dyDescent="0.25">
      <c r="A343" s="31" t="s">
        <v>546</v>
      </c>
      <c r="B343" s="56" t="s">
        <v>547</v>
      </c>
      <c r="C343" s="33" t="s">
        <v>499</v>
      </c>
      <c r="D343" s="108">
        <f>SUM(D344:D345)</f>
        <v>56.387689999999992</v>
      </c>
      <c r="E343" s="108">
        <f>SUM(E344:E345)</f>
        <v>58.643197600000001</v>
      </c>
      <c r="F343" s="108">
        <f>SUM(F344:F345)</f>
        <v>60.988925504000008</v>
      </c>
      <c r="G343" s="108">
        <f>SUM(G344:G345)</f>
        <v>63.428482524160003</v>
      </c>
      <c r="H343" s="108">
        <f>SUM(H344:H345)</f>
        <v>65.965621825126405</v>
      </c>
      <c r="I343" s="42"/>
    </row>
    <row r="344" spans="1:9" x14ac:dyDescent="0.25">
      <c r="A344" s="31" t="s">
        <v>548</v>
      </c>
      <c r="B344" s="100" t="s">
        <v>539</v>
      </c>
      <c r="C344" s="33" t="s">
        <v>499</v>
      </c>
      <c r="D344" s="108">
        <v>37.58419</v>
      </c>
      <c r="E344" s="108">
        <v>39.087557600000004</v>
      </c>
      <c r="F344" s="108">
        <v>40.651059904000007</v>
      </c>
      <c r="G344" s="108">
        <v>42.27710230016001</v>
      </c>
      <c r="H344" s="108">
        <v>43.968186392166409</v>
      </c>
      <c r="I344" s="42"/>
    </row>
    <row r="345" spans="1:9" x14ac:dyDescent="0.25">
      <c r="A345" s="31" t="s">
        <v>549</v>
      </c>
      <c r="B345" s="100" t="s">
        <v>541</v>
      </c>
      <c r="C345" s="33" t="s">
        <v>499</v>
      </c>
      <c r="D345" s="108">
        <v>18.803499999999996</v>
      </c>
      <c r="E345" s="108">
        <v>19.555639999999997</v>
      </c>
      <c r="F345" s="108">
        <v>20.337865599999997</v>
      </c>
      <c r="G345" s="108">
        <v>21.151380223999997</v>
      </c>
      <c r="H345" s="108">
        <v>21.997435432959996</v>
      </c>
      <c r="I345" s="42"/>
    </row>
    <row r="346" spans="1:9" x14ac:dyDescent="0.25">
      <c r="A346" s="31" t="s">
        <v>550</v>
      </c>
      <c r="B346" s="77" t="s">
        <v>551</v>
      </c>
      <c r="C346" s="33" t="s">
        <v>552</v>
      </c>
      <c r="D346" s="35">
        <v>3523.21</v>
      </c>
      <c r="E346" s="35">
        <f>D346</f>
        <v>3523.21</v>
      </c>
      <c r="F346" s="35">
        <f>E346</f>
        <v>3523.21</v>
      </c>
      <c r="G346" s="35">
        <f>F346</f>
        <v>3523.21</v>
      </c>
      <c r="H346" s="35">
        <f>G346</f>
        <v>3523.21</v>
      </c>
      <c r="I346" s="42"/>
    </row>
    <row r="347" spans="1:9" ht="30" x14ac:dyDescent="0.25">
      <c r="A347" s="31" t="s">
        <v>553</v>
      </c>
      <c r="B347" s="56" t="s">
        <v>554</v>
      </c>
      <c r="C347" s="33" t="s">
        <v>16</v>
      </c>
      <c r="D347" s="35">
        <f>D25-D59-D60-D53</f>
        <v>308.83188000000001</v>
      </c>
      <c r="E347" s="35">
        <f>E25-E59-E60-E53</f>
        <v>317.02118374999992</v>
      </c>
      <c r="F347" s="35">
        <f>F25-F59-F60-F53</f>
        <v>323.79480113874996</v>
      </c>
      <c r="G347" s="35">
        <f>G25-G59-G60-G53</f>
        <v>334.9302637708837</v>
      </c>
      <c r="H347" s="35">
        <f>H25-H59-H60-H53</f>
        <v>338.64105962040639</v>
      </c>
      <c r="I347" s="42"/>
    </row>
    <row r="348" spans="1:9" s="29" customFormat="1" ht="14.25" x14ac:dyDescent="0.2">
      <c r="A348" s="57" t="s">
        <v>555</v>
      </c>
      <c r="B348" s="76" t="s">
        <v>556</v>
      </c>
      <c r="C348" s="59" t="s">
        <v>225</v>
      </c>
      <c r="D348" s="106" t="s">
        <v>496</v>
      </c>
      <c r="E348" s="106" t="s">
        <v>496</v>
      </c>
      <c r="F348" s="106" t="s">
        <v>496</v>
      </c>
      <c r="G348" s="106" t="s">
        <v>496</v>
      </c>
      <c r="H348" s="106" t="s">
        <v>496</v>
      </c>
      <c r="I348" s="109" t="s">
        <v>496</v>
      </c>
    </row>
    <row r="349" spans="1:9" hidden="1" outlineLevel="2" x14ac:dyDescent="0.25">
      <c r="A349" s="31" t="s">
        <v>557</v>
      </c>
      <c r="B349" s="77" t="s">
        <v>558</v>
      </c>
      <c r="C349" s="33" t="s">
        <v>509</v>
      </c>
      <c r="D349" s="38"/>
      <c r="E349" s="41"/>
      <c r="F349" s="41"/>
      <c r="G349" s="41"/>
      <c r="H349" s="41"/>
      <c r="I349" s="42"/>
    </row>
    <row r="350" spans="1:9" hidden="1" outlineLevel="2" x14ac:dyDescent="0.25">
      <c r="A350" s="31" t="s">
        <v>559</v>
      </c>
      <c r="B350" s="77" t="s">
        <v>560</v>
      </c>
      <c r="C350" s="33" t="s">
        <v>502</v>
      </c>
      <c r="D350" s="38"/>
      <c r="E350" s="41"/>
      <c r="F350" s="41"/>
      <c r="G350" s="41"/>
      <c r="H350" s="41"/>
      <c r="I350" s="42"/>
    </row>
    <row r="351" spans="1:9" ht="45" hidden="1" outlineLevel="2" x14ac:dyDescent="0.25">
      <c r="A351" s="31" t="s">
        <v>561</v>
      </c>
      <c r="B351" s="77" t="s">
        <v>562</v>
      </c>
      <c r="C351" s="33" t="s">
        <v>16</v>
      </c>
      <c r="D351" s="38"/>
      <c r="E351" s="41"/>
      <c r="F351" s="41"/>
      <c r="G351" s="41"/>
      <c r="H351" s="41"/>
      <c r="I351" s="42"/>
    </row>
    <row r="352" spans="1:9" ht="30" hidden="1" outlineLevel="2" x14ac:dyDescent="0.25">
      <c r="A352" s="31" t="s">
        <v>563</v>
      </c>
      <c r="B352" s="77" t="s">
        <v>564</v>
      </c>
      <c r="C352" s="33" t="s">
        <v>16</v>
      </c>
      <c r="D352" s="38"/>
      <c r="E352" s="41"/>
      <c r="F352" s="41"/>
      <c r="G352" s="41"/>
      <c r="H352" s="41"/>
      <c r="I352" s="42"/>
    </row>
    <row r="353" spans="1:16" s="29" customFormat="1" ht="14.25" collapsed="1" x14ac:dyDescent="0.2">
      <c r="A353" s="57" t="s">
        <v>565</v>
      </c>
      <c r="B353" s="76" t="s">
        <v>566</v>
      </c>
      <c r="C353" s="110" t="s">
        <v>225</v>
      </c>
      <c r="D353" s="106" t="s">
        <v>496</v>
      </c>
      <c r="E353" s="106" t="s">
        <v>496</v>
      </c>
      <c r="F353" s="106" t="s">
        <v>496</v>
      </c>
      <c r="G353" s="106" t="s">
        <v>496</v>
      </c>
      <c r="H353" s="106" t="s">
        <v>496</v>
      </c>
      <c r="I353" s="109" t="s">
        <v>496</v>
      </c>
    </row>
    <row r="354" spans="1:16" ht="18" hidden="1" customHeight="1" outlineLevel="1" x14ac:dyDescent="0.25">
      <c r="A354" s="31" t="s">
        <v>567</v>
      </c>
      <c r="B354" s="77" t="s">
        <v>568</v>
      </c>
      <c r="C354" s="33" t="s">
        <v>499</v>
      </c>
      <c r="D354" s="38"/>
      <c r="E354" s="41"/>
      <c r="F354" s="41"/>
      <c r="G354" s="41"/>
      <c r="H354" s="41"/>
      <c r="I354" s="42"/>
    </row>
    <row r="355" spans="1:16" ht="45" hidden="1" outlineLevel="1" x14ac:dyDescent="0.25">
      <c r="A355" s="31" t="s">
        <v>569</v>
      </c>
      <c r="B355" s="56" t="s">
        <v>570</v>
      </c>
      <c r="C355" s="33" t="s">
        <v>499</v>
      </c>
      <c r="D355" s="38"/>
      <c r="E355" s="41"/>
      <c r="F355" s="41"/>
      <c r="G355" s="41"/>
      <c r="H355" s="41"/>
      <c r="I355" s="42"/>
    </row>
    <row r="356" spans="1:16" ht="45" hidden="1" outlineLevel="1" x14ac:dyDescent="0.25">
      <c r="A356" s="31" t="s">
        <v>571</v>
      </c>
      <c r="B356" s="56" t="s">
        <v>572</v>
      </c>
      <c r="C356" s="33" t="s">
        <v>499</v>
      </c>
      <c r="D356" s="38"/>
      <c r="E356" s="41"/>
      <c r="F356" s="41"/>
      <c r="G356" s="41"/>
      <c r="H356" s="41"/>
      <c r="I356" s="42"/>
    </row>
    <row r="357" spans="1:16" ht="30" hidden="1" outlineLevel="1" x14ac:dyDescent="0.25">
      <c r="A357" s="31" t="s">
        <v>573</v>
      </c>
      <c r="B357" s="56" t="s">
        <v>574</v>
      </c>
      <c r="C357" s="33" t="s">
        <v>499</v>
      </c>
      <c r="D357" s="38"/>
      <c r="E357" s="41"/>
      <c r="F357" s="41"/>
      <c r="G357" s="41"/>
      <c r="H357" s="41"/>
      <c r="I357" s="42"/>
    </row>
    <row r="358" spans="1:16" hidden="1" outlineLevel="1" x14ac:dyDescent="0.25">
      <c r="A358" s="31" t="s">
        <v>575</v>
      </c>
      <c r="B358" s="77" t="s">
        <v>576</v>
      </c>
      <c r="C358" s="33" t="s">
        <v>509</v>
      </c>
      <c r="D358" s="38"/>
      <c r="E358" s="41"/>
      <c r="F358" s="41"/>
      <c r="G358" s="41"/>
      <c r="H358" s="41"/>
      <c r="I358" s="42"/>
    </row>
    <row r="359" spans="1:16" ht="30" hidden="1" outlineLevel="1" x14ac:dyDescent="0.25">
      <c r="A359" s="31" t="s">
        <v>577</v>
      </c>
      <c r="B359" s="56" t="s">
        <v>578</v>
      </c>
      <c r="C359" s="33" t="s">
        <v>509</v>
      </c>
      <c r="D359" s="38"/>
      <c r="E359" s="41"/>
      <c r="F359" s="41"/>
      <c r="G359" s="41"/>
      <c r="H359" s="41"/>
      <c r="I359" s="42"/>
    </row>
    <row r="360" spans="1:16" hidden="1" outlineLevel="1" x14ac:dyDescent="0.25">
      <c r="A360" s="31" t="s">
        <v>579</v>
      </c>
      <c r="B360" s="56" t="s">
        <v>580</v>
      </c>
      <c r="C360" s="33" t="s">
        <v>509</v>
      </c>
      <c r="D360" s="38"/>
      <c r="E360" s="41"/>
      <c r="F360" s="41"/>
      <c r="G360" s="41"/>
      <c r="H360" s="41"/>
      <c r="I360" s="42"/>
    </row>
    <row r="361" spans="1:16" ht="30" hidden="1" outlineLevel="1" x14ac:dyDescent="0.25">
      <c r="A361" s="31" t="s">
        <v>581</v>
      </c>
      <c r="B361" s="77" t="s">
        <v>582</v>
      </c>
      <c r="C361" s="33" t="s">
        <v>16</v>
      </c>
      <c r="D361" s="38"/>
      <c r="E361" s="41"/>
      <c r="F361" s="41"/>
      <c r="G361" s="41"/>
      <c r="H361" s="41"/>
      <c r="I361" s="42"/>
    </row>
    <row r="362" spans="1:16" hidden="1" outlineLevel="1" x14ac:dyDescent="0.25">
      <c r="A362" s="31" t="s">
        <v>583</v>
      </c>
      <c r="B362" s="56" t="s">
        <v>584</v>
      </c>
      <c r="C362" s="33" t="s">
        <v>16</v>
      </c>
      <c r="D362" s="70"/>
      <c r="E362" s="41"/>
      <c r="F362" s="71"/>
      <c r="G362" s="71"/>
      <c r="H362" s="71"/>
      <c r="I362" s="99"/>
    </row>
    <row r="363" spans="1:16" hidden="1" outlineLevel="1" x14ac:dyDescent="0.25">
      <c r="A363" s="31" t="s">
        <v>585</v>
      </c>
      <c r="B363" s="56" t="s">
        <v>42</v>
      </c>
      <c r="C363" s="33" t="s">
        <v>16</v>
      </c>
      <c r="D363" s="70"/>
      <c r="E363" s="41"/>
      <c r="F363" s="71"/>
      <c r="G363" s="71"/>
      <c r="H363" s="71"/>
      <c r="I363" s="99"/>
    </row>
    <row r="364" spans="1:16" s="29" customFormat="1" collapsed="1" thickBot="1" x14ac:dyDescent="0.25">
      <c r="A364" s="111" t="s">
        <v>586</v>
      </c>
      <c r="B364" s="112" t="s">
        <v>587</v>
      </c>
      <c r="C364" s="113" t="s">
        <v>588</v>
      </c>
      <c r="D364" s="114">
        <v>90</v>
      </c>
      <c r="E364" s="115">
        <f>D364</f>
        <v>90</v>
      </c>
      <c r="F364" s="115">
        <f>E364</f>
        <v>90</v>
      </c>
      <c r="G364" s="115">
        <f>F364</f>
        <v>90</v>
      </c>
      <c r="H364" s="115">
        <f>G364</f>
        <v>90</v>
      </c>
      <c r="I364" s="116"/>
    </row>
    <row r="365" spans="1:16" x14ac:dyDescent="0.25">
      <c r="A365" s="453" t="s">
        <v>589</v>
      </c>
      <c r="B365" s="454"/>
      <c r="C365" s="454"/>
      <c r="D365" s="454"/>
      <c r="E365" s="454"/>
      <c r="F365" s="454"/>
      <c r="G365" s="454"/>
      <c r="H365" s="454"/>
      <c r="I365" s="455"/>
    </row>
    <row r="366" spans="1:16" ht="10.5" customHeight="1" thickBot="1" x14ac:dyDescent="0.3">
      <c r="A366" s="453"/>
      <c r="B366" s="454"/>
      <c r="C366" s="454"/>
      <c r="D366" s="454"/>
      <c r="E366" s="454"/>
      <c r="F366" s="454"/>
      <c r="G366" s="454"/>
      <c r="H366" s="454"/>
      <c r="I366" s="455"/>
    </row>
    <row r="367" spans="1:16" ht="33" customHeight="1" x14ac:dyDescent="0.25">
      <c r="A367" s="456" t="s">
        <v>9</v>
      </c>
      <c r="B367" s="458" t="s">
        <v>10</v>
      </c>
      <c r="C367" s="460" t="s">
        <v>11</v>
      </c>
      <c r="D367" s="117">
        <f t="shared" ref="D367:I367" si="30">D15</f>
        <v>2020</v>
      </c>
      <c r="E367" s="117">
        <f t="shared" si="30"/>
        <v>2021</v>
      </c>
      <c r="F367" s="117">
        <f t="shared" si="30"/>
        <v>2022</v>
      </c>
      <c r="G367" s="117">
        <f t="shared" si="30"/>
        <v>2023</v>
      </c>
      <c r="H367" s="117">
        <f t="shared" si="30"/>
        <v>2024</v>
      </c>
      <c r="I367" s="118" t="str">
        <f t="shared" si="30"/>
        <v>Итого за период реализации инвестиционной программы</v>
      </c>
      <c r="J367" s="119"/>
      <c r="K367" s="119"/>
      <c r="L367" s="119"/>
      <c r="M367" s="119"/>
      <c r="N367" s="119"/>
      <c r="O367" s="119"/>
      <c r="P367" s="119"/>
    </row>
    <row r="368" spans="1:16" ht="16.5" customHeight="1" x14ac:dyDescent="0.25">
      <c r="A368" s="457"/>
      <c r="B368" s="459"/>
      <c r="C368" s="461"/>
      <c r="D368" s="120"/>
      <c r="E368" s="120"/>
      <c r="F368" s="121"/>
      <c r="G368" s="121"/>
      <c r="H368" s="121"/>
      <c r="I368" s="122"/>
      <c r="J368" s="119"/>
      <c r="K368" s="119"/>
      <c r="L368" s="119"/>
      <c r="M368" s="119"/>
      <c r="N368" s="119"/>
      <c r="O368" s="119"/>
      <c r="P368" s="119"/>
    </row>
    <row r="369" spans="1:16" ht="15.75" thickBot="1" x14ac:dyDescent="0.3">
      <c r="A369" s="123">
        <v>1</v>
      </c>
      <c r="B369" s="21">
        <v>2</v>
      </c>
      <c r="C369" s="20">
        <v>3</v>
      </c>
      <c r="D369" s="124">
        <v>4</v>
      </c>
      <c r="E369" s="125">
        <v>5</v>
      </c>
      <c r="F369" s="125">
        <v>6</v>
      </c>
      <c r="G369" s="125">
        <v>8</v>
      </c>
      <c r="H369" s="125">
        <v>10</v>
      </c>
      <c r="I369" s="126">
        <v>14</v>
      </c>
      <c r="J369" s="119"/>
      <c r="K369" s="119"/>
      <c r="L369" s="119"/>
      <c r="M369" s="119"/>
      <c r="N369" s="119"/>
      <c r="O369" s="119"/>
      <c r="P369" s="119"/>
    </row>
    <row r="370" spans="1:16" ht="30.75" customHeight="1" x14ac:dyDescent="0.25">
      <c r="A370" s="462" t="s">
        <v>590</v>
      </c>
      <c r="B370" s="463"/>
      <c r="C370" s="127" t="s">
        <v>16</v>
      </c>
      <c r="D370" s="128">
        <f>D371+D428</f>
        <v>28.534919999999978</v>
      </c>
      <c r="E370" s="129">
        <f>E371+E428</f>
        <v>29.919479999999954</v>
      </c>
      <c r="F370" s="129">
        <f>F371+F428</f>
        <v>29.29283999999997</v>
      </c>
      <c r="G370" s="129">
        <f>G371+G428</f>
        <v>33.576479999999954</v>
      </c>
      <c r="H370" s="129">
        <f>H371+H428</f>
        <v>28.61459999999996</v>
      </c>
      <c r="I370" s="42">
        <f>D370+E370+F370+G370+H370</f>
        <v>149.93831999999983</v>
      </c>
      <c r="J370" s="130">
        <v>28.53492</v>
      </c>
      <c r="K370" s="130">
        <v>29.919479999999997</v>
      </c>
      <c r="L370" s="130">
        <v>29.292839999999998</v>
      </c>
      <c r="M370" s="130">
        <v>33.576479999999997</v>
      </c>
      <c r="N370" s="130">
        <v>28.614599999999996</v>
      </c>
      <c r="O370" s="119"/>
      <c r="P370" s="119"/>
    </row>
    <row r="371" spans="1:16" s="133" customFormat="1" x14ac:dyDescent="0.25">
      <c r="A371" s="31" t="s">
        <v>14</v>
      </c>
      <c r="B371" s="131" t="s">
        <v>591</v>
      </c>
      <c r="C371" s="33" t="s">
        <v>16</v>
      </c>
      <c r="D371" s="34">
        <f>D372+D396+D424+D425</f>
        <v>28.534919999999978</v>
      </c>
      <c r="E371" s="35">
        <f>E372+E396+E424+E425</f>
        <v>29.919479999999954</v>
      </c>
      <c r="F371" s="35">
        <f>F372+F396+F424+F425</f>
        <v>29.29283999999997</v>
      </c>
      <c r="G371" s="35">
        <f>G372+G396+G424+G425</f>
        <v>33.576479999999954</v>
      </c>
      <c r="H371" s="35">
        <f>H372+H396+H424+H425</f>
        <v>28.61459999999996</v>
      </c>
      <c r="I371" s="42">
        <f>D371+E371+F371+G371+H371</f>
        <v>149.93831999999983</v>
      </c>
      <c r="J371" s="130">
        <v>28.534919999999978</v>
      </c>
      <c r="K371" s="130">
        <v>29.919479999999954</v>
      </c>
      <c r="L371" s="130">
        <v>29.29283999999997</v>
      </c>
      <c r="M371" s="130">
        <v>33.576479999999954</v>
      </c>
      <c r="N371" s="130">
        <v>28.61459999999996</v>
      </c>
      <c r="O371" s="119"/>
      <c r="P371" s="132"/>
    </row>
    <row r="372" spans="1:16" s="136" customFormat="1" x14ac:dyDescent="0.25">
      <c r="A372" s="31" t="s">
        <v>17</v>
      </c>
      <c r="B372" s="77" t="s">
        <v>592</v>
      </c>
      <c r="C372" s="33" t="s">
        <v>16</v>
      </c>
      <c r="D372" s="34">
        <f>D373+D391+D395</f>
        <v>13.121236279999971</v>
      </c>
      <c r="E372" s="35">
        <f>E373+E391+E395</f>
        <v>14.275036279999945</v>
      </c>
      <c r="F372" s="35">
        <f>F373+F391+F395</f>
        <v>13.951189529999974</v>
      </c>
      <c r="G372" s="35">
        <f>G373+G391+G395</f>
        <v>17.934530059999961</v>
      </c>
      <c r="H372" s="35">
        <f>H373+H391+H395</f>
        <v>14.730194519999968</v>
      </c>
      <c r="I372" s="42">
        <f>D372+E372+F372+G372+H372</f>
        <v>74.012186669999821</v>
      </c>
      <c r="J372" s="134">
        <v>0</v>
      </c>
      <c r="K372" s="134">
        <v>4.2632564145606011E-14</v>
      </c>
      <c r="L372" s="134">
        <v>2.8421709430404007E-14</v>
      </c>
      <c r="M372" s="134">
        <v>0</v>
      </c>
      <c r="N372" s="134">
        <v>3.5527136788005009E-14</v>
      </c>
      <c r="O372" s="119"/>
      <c r="P372" s="135"/>
    </row>
    <row r="373" spans="1:16" ht="30" x14ac:dyDescent="0.25">
      <c r="A373" s="31" t="s">
        <v>19</v>
      </c>
      <c r="B373" s="56" t="s">
        <v>593</v>
      </c>
      <c r="C373" s="33" t="s">
        <v>16</v>
      </c>
      <c r="D373" s="34">
        <f>D374+D378+D379+D380+D381+D386+D387+D388</f>
        <v>13.121236279999971</v>
      </c>
      <c r="E373" s="35">
        <f>E374+E378+E379+E380+E381+E386+E387+E388</f>
        <v>14.275036279999945</v>
      </c>
      <c r="F373" s="35">
        <f>F374+F378+F379+F380+F381+F386+F387+F388</f>
        <v>13.951189529999974</v>
      </c>
      <c r="G373" s="35">
        <f>G374+G378+G379+G380+G381+G386+G387+G388</f>
        <v>17.934530059999961</v>
      </c>
      <c r="H373" s="35">
        <f>H374+H378+H379+H380+H381+H386+H387+H388</f>
        <v>14.730194519999968</v>
      </c>
      <c r="I373" s="42">
        <f>D373+E373+F373+G373+H373</f>
        <v>74.012186669999821</v>
      </c>
      <c r="J373" s="137">
        <v>2.3992762799999952</v>
      </c>
      <c r="K373" s="137">
        <v>7.2859918399999621</v>
      </c>
      <c r="L373" s="137">
        <v>16.436648525720003</v>
      </c>
      <c r="M373" s="137">
        <v>20.466139118561642</v>
      </c>
      <c r="N373" s="137">
        <v>17.309661193728424</v>
      </c>
      <c r="O373" s="119"/>
      <c r="P373" s="119"/>
    </row>
    <row r="374" spans="1:16" x14ac:dyDescent="0.25">
      <c r="A374" s="31" t="s">
        <v>594</v>
      </c>
      <c r="B374" s="63" t="s">
        <v>595</v>
      </c>
      <c r="C374" s="33" t="s">
        <v>16</v>
      </c>
      <c r="D374" s="34"/>
      <c r="E374" s="35"/>
      <c r="F374" s="35"/>
      <c r="G374" s="35"/>
      <c r="H374" s="35"/>
      <c r="I374" s="42"/>
      <c r="J374" s="119"/>
      <c r="K374" s="137"/>
      <c r="L374" s="119"/>
      <c r="M374" s="119"/>
      <c r="N374" s="119"/>
      <c r="O374" s="119"/>
      <c r="P374" s="119"/>
    </row>
    <row r="375" spans="1:16" ht="30" hidden="1" outlineLevel="1" x14ac:dyDescent="0.25">
      <c r="A375" s="31" t="s">
        <v>596</v>
      </c>
      <c r="B375" s="64" t="s">
        <v>20</v>
      </c>
      <c r="C375" s="33" t="s">
        <v>16</v>
      </c>
      <c r="D375" s="34"/>
      <c r="E375" s="35"/>
      <c r="F375" s="35"/>
      <c r="G375" s="35"/>
      <c r="H375" s="35"/>
      <c r="I375" s="42"/>
      <c r="J375" s="119"/>
      <c r="K375" s="119"/>
      <c r="L375" s="119"/>
      <c r="M375" s="119"/>
      <c r="N375" s="119"/>
      <c r="O375" s="119"/>
      <c r="P375" s="119"/>
    </row>
    <row r="376" spans="1:16" ht="30" hidden="1" outlineLevel="1" x14ac:dyDescent="0.25">
      <c r="A376" s="31" t="s">
        <v>597</v>
      </c>
      <c r="B376" s="64" t="s">
        <v>22</v>
      </c>
      <c r="C376" s="33" t="s">
        <v>16</v>
      </c>
      <c r="D376" s="34"/>
      <c r="E376" s="35"/>
      <c r="F376" s="35"/>
      <c r="G376" s="35"/>
      <c r="H376" s="35"/>
      <c r="I376" s="36"/>
      <c r="J376" s="119"/>
      <c r="K376" s="119"/>
      <c r="L376" s="119"/>
      <c r="M376" s="119"/>
      <c r="N376" s="119"/>
      <c r="O376" s="119"/>
      <c r="P376" s="119"/>
    </row>
    <row r="377" spans="1:16" ht="30" hidden="1" outlineLevel="1" x14ac:dyDescent="0.25">
      <c r="A377" s="31" t="s">
        <v>598</v>
      </c>
      <c r="B377" s="64" t="s">
        <v>24</v>
      </c>
      <c r="C377" s="33" t="s">
        <v>16</v>
      </c>
      <c r="D377" s="34"/>
      <c r="E377" s="35"/>
      <c r="F377" s="35"/>
      <c r="G377" s="35"/>
      <c r="H377" s="35"/>
      <c r="I377" s="36"/>
      <c r="J377" s="119"/>
      <c r="K377" s="119"/>
      <c r="L377" s="119"/>
      <c r="M377" s="119"/>
      <c r="N377" s="119"/>
      <c r="O377" s="119"/>
      <c r="P377" s="119"/>
    </row>
    <row r="378" spans="1:16" collapsed="1" x14ac:dyDescent="0.25">
      <c r="A378" s="31" t="s">
        <v>599</v>
      </c>
      <c r="B378" s="63" t="s">
        <v>600</v>
      </c>
      <c r="C378" s="33" t="s">
        <v>16</v>
      </c>
      <c r="D378" s="34"/>
      <c r="E378" s="35"/>
      <c r="F378" s="35"/>
      <c r="G378" s="35"/>
      <c r="H378" s="35"/>
      <c r="I378" s="36"/>
      <c r="J378" s="119"/>
      <c r="K378" s="119"/>
      <c r="L378" s="119"/>
      <c r="M378" s="119"/>
      <c r="N378" s="119"/>
      <c r="O378" s="119"/>
      <c r="P378" s="119"/>
    </row>
    <row r="379" spans="1:16" s="138" customFormat="1" x14ac:dyDescent="0.25">
      <c r="A379" s="31" t="s">
        <v>601</v>
      </c>
      <c r="B379" s="63" t="s">
        <v>602</v>
      </c>
      <c r="C379" s="33" t="s">
        <v>16</v>
      </c>
      <c r="D379" s="34">
        <f>D151</f>
        <v>13.121236279999971</v>
      </c>
      <c r="E379" s="35">
        <f>E151</f>
        <v>14.275036279999945</v>
      </c>
      <c r="F379" s="35">
        <f>F151</f>
        <v>13.951189529999974</v>
      </c>
      <c r="G379" s="35">
        <f>G151</f>
        <v>17.934530059999961</v>
      </c>
      <c r="H379" s="35">
        <f>H151</f>
        <v>14.730194519999968</v>
      </c>
      <c r="I379" s="42">
        <f>D379+E379+F379+G379+H379</f>
        <v>74.012186669999821</v>
      </c>
    </row>
    <row r="380" spans="1:16" x14ac:dyDescent="0.25">
      <c r="A380" s="31" t="s">
        <v>603</v>
      </c>
      <c r="B380" s="63" t="s">
        <v>604</v>
      </c>
      <c r="C380" s="33" t="s">
        <v>16</v>
      </c>
      <c r="D380" s="34"/>
      <c r="E380" s="35"/>
      <c r="F380" s="35"/>
      <c r="G380" s="35"/>
      <c r="H380" s="35"/>
      <c r="I380" s="36"/>
    </row>
    <row r="381" spans="1:16" x14ac:dyDescent="0.25">
      <c r="A381" s="31" t="s">
        <v>605</v>
      </c>
      <c r="B381" s="63" t="s">
        <v>606</v>
      </c>
      <c r="C381" s="33" t="s">
        <v>16</v>
      </c>
      <c r="D381" s="34">
        <f t="shared" ref="D381:I381" si="31">D382+D384</f>
        <v>0</v>
      </c>
      <c r="E381" s="35">
        <f t="shared" si="31"/>
        <v>0</v>
      </c>
      <c r="F381" s="35">
        <f t="shared" si="31"/>
        <v>0</v>
      </c>
      <c r="G381" s="35">
        <f t="shared" si="31"/>
        <v>0</v>
      </c>
      <c r="H381" s="35">
        <f t="shared" si="31"/>
        <v>0</v>
      </c>
      <c r="I381" s="36">
        <f t="shared" si="31"/>
        <v>0</v>
      </c>
    </row>
    <row r="382" spans="1:16" ht="30" x14ac:dyDescent="0.25">
      <c r="A382" s="31" t="s">
        <v>607</v>
      </c>
      <c r="B382" s="64" t="s">
        <v>608</v>
      </c>
      <c r="C382" s="33" t="s">
        <v>16</v>
      </c>
      <c r="D382" s="34"/>
      <c r="E382" s="35"/>
      <c r="F382" s="35"/>
      <c r="G382" s="35"/>
      <c r="H382" s="35"/>
      <c r="I382" s="36"/>
    </row>
    <row r="383" spans="1:16" x14ac:dyDescent="0.25">
      <c r="A383" s="31" t="s">
        <v>609</v>
      </c>
      <c r="B383" s="64" t="s">
        <v>610</v>
      </c>
      <c r="C383" s="33" t="s">
        <v>16</v>
      </c>
      <c r="D383" s="34"/>
      <c r="E383" s="35"/>
      <c r="F383" s="35"/>
      <c r="G383" s="35"/>
      <c r="H383" s="35"/>
      <c r="I383" s="36"/>
    </row>
    <row r="384" spans="1:16" x14ac:dyDescent="0.25">
      <c r="A384" s="31" t="s">
        <v>611</v>
      </c>
      <c r="B384" s="64" t="s">
        <v>612</v>
      </c>
      <c r="C384" s="33" t="s">
        <v>16</v>
      </c>
      <c r="D384" s="34"/>
      <c r="E384" s="35"/>
      <c r="F384" s="35"/>
      <c r="G384" s="35"/>
      <c r="H384" s="35"/>
      <c r="I384" s="36"/>
    </row>
    <row r="385" spans="1:9" x14ac:dyDescent="0.25">
      <c r="A385" s="31" t="s">
        <v>613</v>
      </c>
      <c r="B385" s="64" t="s">
        <v>610</v>
      </c>
      <c r="C385" s="33" t="s">
        <v>16</v>
      </c>
      <c r="D385" s="34"/>
      <c r="E385" s="35"/>
      <c r="F385" s="35"/>
      <c r="G385" s="35"/>
      <c r="H385" s="35"/>
      <c r="I385" s="36"/>
    </row>
    <row r="386" spans="1:9" x14ac:dyDescent="0.25">
      <c r="A386" s="31" t="s">
        <v>614</v>
      </c>
      <c r="B386" s="63" t="s">
        <v>615</v>
      </c>
      <c r="C386" s="33" t="s">
        <v>16</v>
      </c>
      <c r="D386" s="34"/>
      <c r="E386" s="35"/>
      <c r="F386" s="35"/>
      <c r="G386" s="35"/>
      <c r="H386" s="35"/>
      <c r="I386" s="36"/>
    </row>
    <row r="387" spans="1:9" x14ac:dyDescent="0.25">
      <c r="A387" s="31" t="s">
        <v>616</v>
      </c>
      <c r="B387" s="63" t="s">
        <v>423</v>
      </c>
      <c r="C387" s="33" t="s">
        <v>16</v>
      </c>
      <c r="D387" s="34"/>
      <c r="E387" s="35"/>
      <c r="F387" s="35"/>
      <c r="G387" s="35"/>
      <c r="H387" s="35"/>
      <c r="I387" s="36"/>
    </row>
    <row r="388" spans="1:9" ht="30" x14ac:dyDescent="0.25">
      <c r="A388" s="31" t="s">
        <v>617</v>
      </c>
      <c r="B388" s="63" t="s">
        <v>618</v>
      </c>
      <c r="C388" s="33" t="s">
        <v>16</v>
      </c>
      <c r="D388" s="34">
        <f t="shared" ref="D388:I388" si="32">D389+D390</f>
        <v>0</v>
      </c>
      <c r="E388" s="35">
        <f t="shared" si="32"/>
        <v>0</v>
      </c>
      <c r="F388" s="35">
        <f t="shared" si="32"/>
        <v>0</v>
      </c>
      <c r="G388" s="35">
        <f t="shared" si="32"/>
        <v>0</v>
      </c>
      <c r="H388" s="35">
        <f t="shared" si="32"/>
        <v>0</v>
      </c>
      <c r="I388" s="36">
        <f t="shared" si="32"/>
        <v>0</v>
      </c>
    </row>
    <row r="389" spans="1:9" ht="18" customHeight="1" x14ac:dyDescent="0.25">
      <c r="A389" s="31" t="s">
        <v>619</v>
      </c>
      <c r="B389" s="64" t="s">
        <v>40</v>
      </c>
      <c r="C389" s="33" t="s">
        <v>16</v>
      </c>
      <c r="D389" s="38"/>
      <c r="E389" s="139"/>
      <c r="F389" s="140"/>
      <c r="G389" s="140"/>
      <c r="H389" s="140"/>
      <c r="I389" s="141"/>
    </row>
    <row r="390" spans="1:9" ht="18" customHeight="1" x14ac:dyDescent="0.25">
      <c r="A390" s="31" t="s">
        <v>620</v>
      </c>
      <c r="B390" s="142" t="s">
        <v>42</v>
      </c>
      <c r="C390" s="33" t="s">
        <v>16</v>
      </c>
      <c r="D390" s="38"/>
      <c r="E390" s="139"/>
      <c r="F390" s="140"/>
      <c r="G390" s="140"/>
      <c r="H390" s="140"/>
      <c r="I390" s="141"/>
    </row>
    <row r="391" spans="1:9" ht="30" x14ac:dyDescent="0.25">
      <c r="A391" s="31" t="s">
        <v>21</v>
      </c>
      <c r="B391" s="56" t="s">
        <v>621</v>
      </c>
      <c r="C391" s="33" t="s">
        <v>16</v>
      </c>
      <c r="D391" s="34">
        <f t="shared" ref="D391:I391" si="33">D392+D393+D394</f>
        <v>0</v>
      </c>
      <c r="E391" s="35">
        <f t="shared" si="33"/>
        <v>0</v>
      </c>
      <c r="F391" s="35">
        <f t="shared" si="33"/>
        <v>0</v>
      </c>
      <c r="G391" s="35">
        <f t="shared" si="33"/>
        <v>0</v>
      </c>
      <c r="H391" s="35">
        <f t="shared" si="33"/>
        <v>0</v>
      </c>
      <c r="I391" s="36">
        <f t="shared" si="33"/>
        <v>0</v>
      </c>
    </row>
    <row r="392" spans="1:9" ht="30" x14ac:dyDescent="0.25">
      <c r="A392" s="31" t="s">
        <v>622</v>
      </c>
      <c r="B392" s="63" t="s">
        <v>20</v>
      </c>
      <c r="C392" s="33" t="s">
        <v>16</v>
      </c>
      <c r="D392" s="38"/>
      <c r="E392" s="39"/>
      <c r="F392" s="140"/>
      <c r="G392" s="140"/>
      <c r="H392" s="140"/>
      <c r="I392" s="141"/>
    </row>
    <row r="393" spans="1:9" ht="30" x14ac:dyDescent="0.25">
      <c r="A393" s="31" t="s">
        <v>623</v>
      </c>
      <c r="B393" s="63" t="s">
        <v>22</v>
      </c>
      <c r="C393" s="33" t="s">
        <v>16</v>
      </c>
      <c r="D393" s="38"/>
      <c r="E393" s="39"/>
      <c r="F393" s="140"/>
      <c r="G393" s="140"/>
      <c r="H393" s="140"/>
      <c r="I393" s="141"/>
    </row>
    <row r="394" spans="1:9" ht="30" x14ac:dyDescent="0.25">
      <c r="A394" s="31" t="s">
        <v>624</v>
      </c>
      <c r="B394" s="63" t="s">
        <v>24</v>
      </c>
      <c r="C394" s="33" t="s">
        <v>16</v>
      </c>
      <c r="D394" s="38"/>
      <c r="E394" s="39"/>
      <c r="F394" s="140"/>
      <c r="G394" s="140"/>
      <c r="H394" s="140"/>
      <c r="I394" s="141"/>
    </row>
    <row r="395" spans="1:9" x14ac:dyDescent="0.25">
      <c r="A395" s="31" t="s">
        <v>23</v>
      </c>
      <c r="B395" s="56" t="s">
        <v>625</v>
      </c>
      <c r="C395" s="33" t="s">
        <v>16</v>
      </c>
      <c r="D395" s="38"/>
      <c r="E395" s="39"/>
      <c r="F395" s="140"/>
      <c r="G395" s="140"/>
      <c r="H395" s="140"/>
      <c r="I395" s="141"/>
    </row>
    <row r="396" spans="1:9" s="136" customFormat="1" x14ac:dyDescent="0.25">
      <c r="A396" s="31" t="s">
        <v>25</v>
      </c>
      <c r="B396" s="77" t="s">
        <v>626</v>
      </c>
      <c r="C396" s="33" t="s">
        <v>16</v>
      </c>
      <c r="D396" s="34">
        <f>D397+D410+D411</f>
        <v>10.657863720000007</v>
      </c>
      <c r="E396" s="35">
        <f>E397+E410+E411</f>
        <v>10.657863720000007</v>
      </c>
      <c r="F396" s="35">
        <f>F397+F410+F411</f>
        <v>10.459510469999994</v>
      </c>
      <c r="G396" s="35">
        <f>G397+G410+G411</f>
        <v>10.045869939999996</v>
      </c>
      <c r="H396" s="35">
        <f>H397+H410+H411</f>
        <v>9.1153054799999946</v>
      </c>
      <c r="I396" s="42">
        <f>D396+E396+F396+G396+H396</f>
        <v>50.936413330000001</v>
      </c>
    </row>
    <row r="397" spans="1:9" x14ac:dyDescent="0.25">
      <c r="A397" s="31" t="s">
        <v>627</v>
      </c>
      <c r="B397" s="56" t="s">
        <v>628</v>
      </c>
      <c r="C397" s="33" t="s">
        <v>16</v>
      </c>
      <c r="D397" s="34">
        <f>D398+D402+D403+D404+D405+D406+D407</f>
        <v>10.657863720000007</v>
      </c>
      <c r="E397" s="35">
        <f>E398+E402+E403+E404+E405+E406+E407</f>
        <v>10.657863720000007</v>
      </c>
      <c r="F397" s="35">
        <f>F398+F402+F403+F404+F405+F406+F407</f>
        <v>10.459510469999994</v>
      </c>
      <c r="G397" s="35">
        <f>G398+G402+G403+G404+G405+G406+G407</f>
        <v>10.045869939999996</v>
      </c>
      <c r="H397" s="35">
        <f>H398+H402+H403+H404+H405+H406+H407</f>
        <v>9.1153054799999946</v>
      </c>
      <c r="I397" s="42">
        <f>D397+E397+F397+G397+H397</f>
        <v>50.936413330000001</v>
      </c>
    </row>
    <row r="398" spans="1:9" x14ac:dyDescent="0.25">
      <c r="A398" s="31" t="s">
        <v>629</v>
      </c>
      <c r="B398" s="63" t="s">
        <v>630</v>
      </c>
      <c r="C398" s="33" t="s">
        <v>16</v>
      </c>
      <c r="D398" s="34">
        <f>D399+D400+D401</f>
        <v>0</v>
      </c>
      <c r="E398" s="35">
        <f>E399+E400+E401</f>
        <v>0</v>
      </c>
      <c r="F398" s="35">
        <f>F399+F400+F401</f>
        <v>0</v>
      </c>
      <c r="G398" s="35">
        <f>G399+G400+G401</f>
        <v>0</v>
      </c>
      <c r="H398" s="35">
        <f>H399+H400+H401</f>
        <v>0</v>
      </c>
      <c r="I398" s="42">
        <f>D398+E398+F398+G398+H398</f>
        <v>0</v>
      </c>
    </row>
    <row r="399" spans="1:9" ht="30" x14ac:dyDescent="0.25">
      <c r="A399" s="31" t="s">
        <v>631</v>
      </c>
      <c r="B399" s="63" t="s">
        <v>20</v>
      </c>
      <c r="C399" s="33" t="s">
        <v>16</v>
      </c>
      <c r="D399" s="34"/>
      <c r="E399" s="35"/>
      <c r="F399" s="35"/>
      <c r="G399" s="35"/>
      <c r="H399" s="35"/>
      <c r="I399" s="36"/>
    </row>
    <row r="400" spans="1:9" ht="30" x14ac:dyDescent="0.25">
      <c r="A400" s="31" t="s">
        <v>632</v>
      </c>
      <c r="B400" s="63" t="s">
        <v>22</v>
      </c>
      <c r="C400" s="33" t="s">
        <v>16</v>
      </c>
      <c r="D400" s="34"/>
      <c r="E400" s="35"/>
      <c r="F400" s="35"/>
      <c r="G400" s="35"/>
      <c r="H400" s="35"/>
      <c r="I400" s="36"/>
    </row>
    <row r="401" spans="1:9" ht="30" x14ac:dyDescent="0.25">
      <c r="A401" s="31" t="s">
        <v>633</v>
      </c>
      <c r="B401" s="63" t="s">
        <v>24</v>
      </c>
      <c r="C401" s="33" t="s">
        <v>16</v>
      </c>
      <c r="D401" s="34"/>
      <c r="E401" s="35"/>
      <c r="F401" s="35"/>
      <c r="G401" s="35"/>
      <c r="H401" s="35"/>
      <c r="I401" s="36"/>
    </row>
    <row r="402" spans="1:9" x14ac:dyDescent="0.25">
      <c r="A402" s="31" t="s">
        <v>634</v>
      </c>
      <c r="B402" s="63" t="s">
        <v>408</v>
      </c>
      <c r="C402" s="33" t="s">
        <v>16</v>
      </c>
      <c r="D402" s="34"/>
      <c r="E402" s="35"/>
      <c r="F402" s="35"/>
      <c r="G402" s="35"/>
      <c r="H402" s="35"/>
      <c r="I402" s="36"/>
    </row>
    <row r="403" spans="1:9" x14ac:dyDescent="0.25">
      <c r="A403" s="31" t="s">
        <v>635</v>
      </c>
      <c r="B403" s="63" t="s">
        <v>411</v>
      </c>
      <c r="C403" s="33" t="s">
        <v>16</v>
      </c>
      <c r="D403" s="34">
        <f>D65</f>
        <v>10.657863720000007</v>
      </c>
      <c r="E403" s="35">
        <f>E65</f>
        <v>10.657863720000007</v>
      </c>
      <c r="F403" s="35">
        <f>F65</f>
        <v>10.459510469999994</v>
      </c>
      <c r="G403" s="35">
        <f>G65</f>
        <v>10.045869939999996</v>
      </c>
      <c r="H403" s="35">
        <f>H65</f>
        <v>9.1153054799999946</v>
      </c>
      <c r="I403" s="42">
        <f>D403+E403+F403+G403+H403</f>
        <v>50.936413330000001</v>
      </c>
    </row>
    <row r="404" spans="1:9" x14ac:dyDescent="0.25">
      <c r="A404" s="31" t="s">
        <v>636</v>
      </c>
      <c r="B404" s="63" t="s">
        <v>414</v>
      </c>
      <c r="C404" s="33" t="s">
        <v>16</v>
      </c>
      <c r="D404" s="34"/>
      <c r="E404" s="35"/>
      <c r="F404" s="35"/>
      <c r="G404" s="35"/>
      <c r="H404" s="35"/>
      <c r="I404" s="36"/>
    </row>
    <row r="405" spans="1:9" x14ac:dyDescent="0.25">
      <c r="A405" s="31" t="s">
        <v>637</v>
      </c>
      <c r="B405" s="63" t="s">
        <v>420</v>
      </c>
      <c r="C405" s="33" t="s">
        <v>16</v>
      </c>
      <c r="D405" s="34"/>
      <c r="E405" s="35"/>
      <c r="F405" s="35"/>
      <c r="G405" s="35"/>
      <c r="H405" s="35"/>
      <c r="I405" s="36"/>
    </row>
    <row r="406" spans="1:9" x14ac:dyDescent="0.25">
      <c r="A406" s="31" t="s">
        <v>638</v>
      </c>
      <c r="B406" s="63" t="s">
        <v>423</v>
      </c>
      <c r="C406" s="33" t="s">
        <v>16</v>
      </c>
      <c r="D406" s="34"/>
      <c r="E406" s="35"/>
      <c r="F406" s="35"/>
      <c r="G406" s="35"/>
      <c r="H406" s="35"/>
      <c r="I406" s="36"/>
    </row>
    <row r="407" spans="1:9" ht="30" x14ac:dyDescent="0.25">
      <c r="A407" s="31" t="s">
        <v>639</v>
      </c>
      <c r="B407" s="63" t="s">
        <v>426</v>
      </c>
      <c r="C407" s="33" t="s">
        <v>16</v>
      </c>
      <c r="D407" s="34">
        <f t="shared" ref="D407:I407" si="34">D408+D409</f>
        <v>0</v>
      </c>
      <c r="E407" s="35">
        <f t="shared" si="34"/>
        <v>0</v>
      </c>
      <c r="F407" s="35">
        <f t="shared" si="34"/>
        <v>0</v>
      </c>
      <c r="G407" s="35">
        <f t="shared" si="34"/>
        <v>0</v>
      </c>
      <c r="H407" s="35">
        <f t="shared" si="34"/>
        <v>0</v>
      </c>
      <c r="I407" s="36">
        <f t="shared" si="34"/>
        <v>0</v>
      </c>
    </row>
    <row r="408" spans="1:9" x14ac:dyDescent="0.25">
      <c r="A408" s="31" t="s">
        <v>640</v>
      </c>
      <c r="B408" s="64" t="s">
        <v>40</v>
      </c>
      <c r="C408" s="33" t="s">
        <v>16</v>
      </c>
      <c r="D408" s="38"/>
      <c r="E408" s="139"/>
      <c r="F408" s="140"/>
      <c r="G408" s="140"/>
      <c r="H408" s="140"/>
      <c r="I408" s="141"/>
    </row>
    <row r="409" spans="1:9" x14ac:dyDescent="0.25">
      <c r="A409" s="31" t="s">
        <v>641</v>
      </c>
      <c r="B409" s="142" t="s">
        <v>42</v>
      </c>
      <c r="C409" s="33" t="s">
        <v>16</v>
      </c>
      <c r="D409" s="38"/>
      <c r="E409" s="139"/>
      <c r="F409" s="140"/>
      <c r="G409" s="140"/>
      <c r="H409" s="140"/>
      <c r="I409" s="141"/>
    </row>
    <row r="410" spans="1:9" x14ac:dyDescent="0.25">
      <c r="A410" s="31" t="s">
        <v>642</v>
      </c>
      <c r="B410" s="56" t="s">
        <v>643</v>
      </c>
      <c r="C410" s="33" t="s">
        <v>16</v>
      </c>
      <c r="D410" s="38"/>
      <c r="E410" s="39"/>
      <c r="F410" s="140"/>
      <c r="G410" s="140"/>
      <c r="H410" s="140"/>
      <c r="I410" s="141"/>
    </row>
    <row r="411" spans="1:9" s="136" customFormat="1" x14ac:dyDescent="0.25">
      <c r="A411" s="31" t="s">
        <v>644</v>
      </c>
      <c r="B411" s="56" t="s">
        <v>645</v>
      </c>
      <c r="C411" s="33" t="s">
        <v>16</v>
      </c>
      <c r="D411" s="34">
        <f t="shared" ref="D411:I411" si="35">D412+D416+D417+D418+D419+D420+D421</f>
        <v>0</v>
      </c>
      <c r="E411" s="35">
        <f t="shared" si="35"/>
        <v>0</v>
      </c>
      <c r="F411" s="35">
        <f t="shared" si="35"/>
        <v>0</v>
      </c>
      <c r="G411" s="35">
        <f t="shared" si="35"/>
        <v>0</v>
      </c>
      <c r="H411" s="35">
        <f t="shared" si="35"/>
        <v>0</v>
      </c>
      <c r="I411" s="36">
        <f t="shared" si="35"/>
        <v>0</v>
      </c>
    </row>
    <row r="412" spans="1:9" x14ac:dyDescent="0.25">
      <c r="A412" s="31" t="s">
        <v>646</v>
      </c>
      <c r="B412" s="63" t="s">
        <v>630</v>
      </c>
      <c r="C412" s="33" t="s">
        <v>16</v>
      </c>
      <c r="D412" s="34">
        <f t="shared" ref="D412:I412" si="36">D413+D414+D415</f>
        <v>0</v>
      </c>
      <c r="E412" s="35">
        <f t="shared" si="36"/>
        <v>0</v>
      </c>
      <c r="F412" s="35">
        <f t="shared" si="36"/>
        <v>0</v>
      </c>
      <c r="G412" s="35">
        <f t="shared" si="36"/>
        <v>0</v>
      </c>
      <c r="H412" s="35">
        <f t="shared" si="36"/>
        <v>0</v>
      </c>
      <c r="I412" s="36">
        <f t="shared" si="36"/>
        <v>0</v>
      </c>
    </row>
    <row r="413" spans="1:9" ht="30" x14ac:dyDescent="0.25">
      <c r="A413" s="31" t="s">
        <v>647</v>
      </c>
      <c r="B413" s="63" t="s">
        <v>20</v>
      </c>
      <c r="C413" s="33" t="s">
        <v>16</v>
      </c>
      <c r="D413" s="38"/>
      <c r="E413" s="39"/>
      <c r="F413" s="140"/>
      <c r="G413" s="140"/>
      <c r="H413" s="140"/>
      <c r="I413" s="141"/>
    </row>
    <row r="414" spans="1:9" ht="30" x14ac:dyDescent="0.25">
      <c r="A414" s="31" t="s">
        <v>648</v>
      </c>
      <c r="B414" s="63" t="s">
        <v>22</v>
      </c>
      <c r="C414" s="33" t="s">
        <v>16</v>
      </c>
      <c r="D414" s="38"/>
      <c r="E414" s="39"/>
      <c r="F414" s="140"/>
      <c r="G414" s="140"/>
      <c r="H414" s="140"/>
      <c r="I414" s="141"/>
    </row>
    <row r="415" spans="1:9" ht="30" x14ac:dyDescent="0.25">
      <c r="A415" s="31" t="s">
        <v>649</v>
      </c>
      <c r="B415" s="63" t="s">
        <v>24</v>
      </c>
      <c r="C415" s="33" t="s">
        <v>16</v>
      </c>
      <c r="D415" s="38"/>
      <c r="E415" s="39"/>
      <c r="F415" s="140"/>
      <c r="G415" s="140"/>
      <c r="H415" s="140"/>
      <c r="I415" s="141"/>
    </row>
    <row r="416" spans="1:9" x14ac:dyDescent="0.25">
      <c r="A416" s="31" t="s">
        <v>650</v>
      </c>
      <c r="B416" s="63" t="s">
        <v>408</v>
      </c>
      <c r="C416" s="33" t="s">
        <v>16</v>
      </c>
      <c r="D416" s="38"/>
      <c r="E416" s="39"/>
      <c r="F416" s="140"/>
      <c r="G416" s="140"/>
      <c r="H416" s="140"/>
      <c r="I416" s="141"/>
    </row>
    <row r="417" spans="1:11" s="143" customFormat="1" x14ac:dyDescent="0.25">
      <c r="A417" s="31" t="s">
        <v>651</v>
      </c>
      <c r="B417" s="63" t="s">
        <v>411</v>
      </c>
      <c r="C417" s="33" t="s">
        <v>16</v>
      </c>
      <c r="D417" s="38"/>
      <c r="E417" s="39"/>
      <c r="F417" s="140"/>
      <c r="G417" s="140"/>
      <c r="H417" s="140"/>
      <c r="I417" s="141"/>
    </row>
    <row r="418" spans="1:11" x14ac:dyDescent="0.25">
      <c r="A418" s="31" t="s">
        <v>652</v>
      </c>
      <c r="B418" s="63" t="s">
        <v>414</v>
      </c>
      <c r="C418" s="33" t="s">
        <v>16</v>
      </c>
      <c r="D418" s="38"/>
      <c r="E418" s="39"/>
      <c r="F418" s="140"/>
      <c r="G418" s="140"/>
      <c r="H418" s="140"/>
      <c r="I418" s="141"/>
    </row>
    <row r="419" spans="1:11" x14ac:dyDescent="0.25">
      <c r="A419" s="31" t="s">
        <v>653</v>
      </c>
      <c r="B419" s="63" t="s">
        <v>420</v>
      </c>
      <c r="C419" s="33" t="s">
        <v>16</v>
      </c>
      <c r="D419" s="38"/>
      <c r="E419" s="39"/>
      <c r="F419" s="140"/>
      <c r="G419" s="140"/>
      <c r="H419" s="140"/>
      <c r="I419" s="141"/>
    </row>
    <row r="420" spans="1:11" x14ac:dyDescent="0.25">
      <c r="A420" s="31" t="s">
        <v>654</v>
      </c>
      <c r="B420" s="63" t="s">
        <v>423</v>
      </c>
      <c r="C420" s="33" t="s">
        <v>16</v>
      </c>
      <c r="D420" s="38"/>
      <c r="E420" s="39"/>
      <c r="F420" s="140"/>
      <c r="G420" s="140"/>
      <c r="H420" s="140"/>
      <c r="I420" s="141"/>
    </row>
    <row r="421" spans="1:11" ht="30" x14ac:dyDescent="0.25">
      <c r="A421" s="31" t="s">
        <v>655</v>
      </c>
      <c r="B421" s="63" t="s">
        <v>426</v>
      </c>
      <c r="C421" s="33" t="s">
        <v>16</v>
      </c>
      <c r="D421" s="34">
        <f t="shared" ref="D421:I421" si="37">D422+D423</f>
        <v>0</v>
      </c>
      <c r="E421" s="35">
        <f t="shared" si="37"/>
        <v>0</v>
      </c>
      <c r="F421" s="35">
        <f t="shared" si="37"/>
        <v>0</v>
      </c>
      <c r="G421" s="35">
        <f t="shared" si="37"/>
        <v>0</v>
      </c>
      <c r="H421" s="35">
        <f t="shared" si="37"/>
        <v>0</v>
      </c>
      <c r="I421" s="36">
        <f t="shared" si="37"/>
        <v>0</v>
      </c>
    </row>
    <row r="422" spans="1:11" x14ac:dyDescent="0.25">
      <c r="A422" s="31" t="s">
        <v>656</v>
      </c>
      <c r="B422" s="142" t="s">
        <v>40</v>
      </c>
      <c r="C422" s="33" t="s">
        <v>16</v>
      </c>
      <c r="D422" s="38"/>
      <c r="E422" s="39"/>
      <c r="F422" s="140"/>
      <c r="G422" s="140"/>
      <c r="H422" s="140"/>
      <c r="I422" s="141"/>
    </row>
    <row r="423" spans="1:11" x14ac:dyDescent="0.25">
      <c r="A423" s="31" t="s">
        <v>657</v>
      </c>
      <c r="B423" s="142" t="s">
        <v>42</v>
      </c>
      <c r="C423" s="33" t="s">
        <v>16</v>
      </c>
      <c r="D423" s="38"/>
      <c r="E423" s="39"/>
      <c r="F423" s="140"/>
      <c r="G423" s="140"/>
      <c r="H423" s="140"/>
      <c r="I423" s="141"/>
    </row>
    <row r="424" spans="1:11" s="136" customFormat="1" x14ac:dyDescent="0.25">
      <c r="A424" s="31" t="s">
        <v>27</v>
      </c>
      <c r="B424" s="77" t="s">
        <v>658</v>
      </c>
      <c r="C424" s="33" t="s">
        <v>16</v>
      </c>
      <c r="D424" s="34">
        <f>D207*20/120</f>
        <v>4.7558199999999999</v>
      </c>
      <c r="E424" s="35">
        <f>E207*20/120</f>
        <v>4.98658</v>
      </c>
      <c r="F424" s="35">
        <f>F207*20/120</f>
        <v>4.8821400000000006</v>
      </c>
      <c r="G424" s="35">
        <f>G207*20/120</f>
        <v>5.5960799999999997</v>
      </c>
      <c r="H424" s="35">
        <f>H207*20/120</f>
        <v>4.769099999999999</v>
      </c>
      <c r="I424" s="42">
        <f>D424+E424+F424+G424+H424</f>
        <v>24.989719999999998</v>
      </c>
    </row>
    <row r="425" spans="1:11" s="136" customFormat="1" x14ac:dyDescent="0.25">
      <c r="A425" s="31" t="s">
        <v>29</v>
      </c>
      <c r="B425" s="77" t="s">
        <v>659</v>
      </c>
      <c r="C425" s="33" t="s">
        <v>16</v>
      </c>
      <c r="D425" s="34">
        <f t="shared" ref="D425:I425" si="38">D426+D427</f>
        <v>0</v>
      </c>
      <c r="E425" s="35">
        <f t="shared" si="38"/>
        <v>0</v>
      </c>
      <c r="F425" s="35">
        <f t="shared" si="38"/>
        <v>0</v>
      </c>
      <c r="G425" s="35">
        <f t="shared" si="38"/>
        <v>0</v>
      </c>
      <c r="H425" s="35">
        <f t="shared" si="38"/>
        <v>0</v>
      </c>
      <c r="I425" s="36">
        <f t="shared" si="38"/>
        <v>0</v>
      </c>
    </row>
    <row r="426" spans="1:11" x14ac:dyDescent="0.25">
      <c r="A426" s="31" t="s">
        <v>660</v>
      </c>
      <c r="B426" s="56" t="s">
        <v>661</v>
      </c>
      <c r="C426" s="33" t="s">
        <v>16</v>
      </c>
      <c r="D426" s="38"/>
      <c r="E426" s="39"/>
      <c r="F426" s="140"/>
      <c r="G426" s="140"/>
      <c r="H426" s="140"/>
      <c r="I426" s="141"/>
      <c r="J426" s="144"/>
      <c r="K426" s="145"/>
    </row>
    <row r="427" spans="1:11" x14ac:dyDescent="0.25">
      <c r="A427" s="31" t="s">
        <v>662</v>
      </c>
      <c r="B427" s="56" t="s">
        <v>663</v>
      </c>
      <c r="C427" s="33" t="s">
        <v>16</v>
      </c>
      <c r="D427" s="38"/>
      <c r="E427" s="39"/>
      <c r="F427" s="140"/>
      <c r="G427" s="140"/>
      <c r="H427" s="140"/>
      <c r="I427" s="141"/>
      <c r="J427" s="146"/>
    </row>
    <row r="428" spans="1:11" s="133" customFormat="1" x14ac:dyDescent="0.25">
      <c r="A428" s="31" t="s">
        <v>45</v>
      </c>
      <c r="B428" s="131" t="s">
        <v>664</v>
      </c>
      <c r="C428" s="33" t="s">
        <v>16</v>
      </c>
      <c r="D428" s="34">
        <f>D429+D430+D431+D432+D433+D438+D439</f>
        <v>0</v>
      </c>
      <c r="E428" s="35">
        <f>E429+E430+E431+E432+E433+E438+E439</f>
        <v>0</v>
      </c>
      <c r="F428" s="35">
        <f>F429+F430+F431+F432+F433+F438+F439</f>
        <v>0</v>
      </c>
      <c r="G428" s="35">
        <f>G429+G430+G431+G432+G433+G438+G439</f>
        <v>0</v>
      </c>
      <c r="H428" s="35">
        <f>H429+H430+H431+H432+H433+H438+H439</f>
        <v>0</v>
      </c>
      <c r="I428" s="42">
        <f>D428+E428+F428+G428+H428</f>
        <v>0</v>
      </c>
    </row>
    <row r="429" spans="1:11" s="136" customFormat="1" x14ac:dyDescent="0.25">
      <c r="A429" s="31" t="s">
        <v>48</v>
      </c>
      <c r="B429" s="77" t="s">
        <v>665</v>
      </c>
      <c r="C429" s="33" t="s">
        <v>16</v>
      </c>
      <c r="D429" s="34"/>
      <c r="E429" s="39"/>
      <c r="F429" s="140"/>
      <c r="G429" s="140"/>
      <c r="H429" s="140"/>
      <c r="I429" s="42"/>
    </row>
    <row r="430" spans="1:11" x14ac:dyDescent="0.25">
      <c r="A430" s="31" t="s">
        <v>52</v>
      </c>
      <c r="B430" s="77" t="s">
        <v>666</v>
      </c>
      <c r="C430" s="33" t="s">
        <v>16</v>
      </c>
      <c r="D430" s="34"/>
      <c r="E430" s="39"/>
      <c r="F430" s="140"/>
      <c r="G430" s="140"/>
      <c r="H430" s="140"/>
      <c r="I430" s="141"/>
    </row>
    <row r="431" spans="1:11" x14ac:dyDescent="0.25">
      <c r="A431" s="31" t="s">
        <v>53</v>
      </c>
      <c r="B431" s="77" t="s">
        <v>667</v>
      </c>
      <c r="C431" s="33" t="s">
        <v>16</v>
      </c>
      <c r="D431" s="34"/>
      <c r="E431" s="39"/>
      <c r="F431" s="140"/>
      <c r="G431" s="140"/>
      <c r="H431" s="140"/>
      <c r="I431" s="141"/>
    </row>
    <row r="432" spans="1:11" s="136" customFormat="1" x14ac:dyDescent="0.25">
      <c r="A432" s="31" t="s">
        <v>54</v>
      </c>
      <c r="B432" s="77" t="s">
        <v>668</v>
      </c>
      <c r="C432" s="33" t="s">
        <v>16</v>
      </c>
      <c r="D432" s="34"/>
      <c r="E432" s="39"/>
      <c r="F432" s="140"/>
      <c r="G432" s="140"/>
      <c r="H432" s="140"/>
      <c r="I432" s="141"/>
    </row>
    <row r="433" spans="1:9" x14ac:dyDescent="0.25">
      <c r="A433" s="31" t="s">
        <v>55</v>
      </c>
      <c r="B433" s="77" t="s">
        <v>669</v>
      </c>
      <c r="C433" s="33" t="s">
        <v>16</v>
      </c>
      <c r="D433" s="34">
        <f t="shared" ref="D433:I433" si="39">D434+D436</f>
        <v>0</v>
      </c>
      <c r="E433" s="35">
        <f t="shared" si="39"/>
        <v>0</v>
      </c>
      <c r="F433" s="35">
        <f t="shared" si="39"/>
        <v>0</v>
      </c>
      <c r="G433" s="35">
        <f t="shared" si="39"/>
        <v>0</v>
      </c>
      <c r="H433" s="35">
        <f t="shared" si="39"/>
        <v>0</v>
      </c>
      <c r="I433" s="36">
        <f t="shared" si="39"/>
        <v>0</v>
      </c>
    </row>
    <row r="434" spans="1:9" x14ac:dyDescent="0.25">
      <c r="A434" s="31" t="s">
        <v>96</v>
      </c>
      <c r="B434" s="56" t="s">
        <v>307</v>
      </c>
      <c r="C434" s="33" t="s">
        <v>16</v>
      </c>
      <c r="D434" s="34"/>
      <c r="E434" s="39"/>
      <c r="F434" s="140"/>
      <c r="G434" s="140"/>
      <c r="H434" s="140"/>
      <c r="I434" s="141"/>
    </row>
    <row r="435" spans="1:9" ht="30" x14ac:dyDescent="0.25">
      <c r="A435" s="31" t="s">
        <v>670</v>
      </c>
      <c r="B435" s="63" t="s">
        <v>671</v>
      </c>
      <c r="C435" s="33" t="s">
        <v>16</v>
      </c>
      <c r="D435" s="38"/>
      <c r="E435" s="139"/>
      <c r="F435" s="140"/>
      <c r="G435" s="140"/>
      <c r="H435" s="140"/>
      <c r="I435" s="141"/>
    </row>
    <row r="436" spans="1:9" x14ac:dyDescent="0.25">
      <c r="A436" s="31" t="s">
        <v>98</v>
      </c>
      <c r="B436" s="56" t="s">
        <v>309</v>
      </c>
      <c r="C436" s="33" t="s">
        <v>16</v>
      </c>
      <c r="D436" s="38"/>
      <c r="E436" s="139"/>
      <c r="F436" s="140"/>
      <c r="G436" s="140"/>
      <c r="H436" s="140"/>
      <c r="I436" s="141"/>
    </row>
    <row r="437" spans="1:9" ht="30" x14ac:dyDescent="0.25">
      <c r="A437" s="31" t="s">
        <v>672</v>
      </c>
      <c r="B437" s="63" t="s">
        <v>673</v>
      </c>
      <c r="C437" s="33" t="s">
        <v>16</v>
      </c>
      <c r="D437" s="38"/>
      <c r="E437" s="139"/>
      <c r="F437" s="140"/>
      <c r="G437" s="140"/>
      <c r="H437" s="140"/>
      <c r="I437" s="141"/>
    </row>
    <row r="438" spans="1:9" s="136" customFormat="1" x14ac:dyDescent="0.25">
      <c r="A438" s="31" t="s">
        <v>56</v>
      </c>
      <c r="B438" s="77" t="s">
        <v>674</v>
      </c>
      <c r="C438" s="33" t="s">
        <v>16</v>
      </c>
      <c r="D438" s="38"/>
      <c r="E438" s="39"/>
      <c r="F438" s="140"/>
      <c r="G438" s="140"/>
      <c r="H438" s="140"/>
      <c r="I438" s="141"/>
    </row>
    <row r="439" spans="1:9" ht="15.75" thickBot="1" x14ac:dyDescent="0.3">
      <c r="A439" s="67" t="s">
        <v>57</v>
      </c>
      <c r="B439" s="147" t="s">
        <v>675</v>
      </c>
      <c r="C439" s="69" t="s">
        <v>16</v>
      </c>
      <c r="D439" s="70"/>
      <c r="E439" s="48"/>
      <c r="F439" s="140"/>
      <c r="G439" s="140"/>
      <c r="H439" s="140"/>
      <c r="I439" s="42">
        <f>D439+E439+F439+G439+H439</f>
        <v>0</v>
      </c>
    </row>
    <row r="440" spans="1:9" x14ac:dyDescent="0.25">
      <c r="A440" s="148" t="s">
        <v>116</v>
      </c>
      <c r="B440" s="149" t="s">
        <v>109</v>
      </c>
      <c r="C440" s="150" t="s">
        <v>225</v>
      </c>
      <c r="D440" s="151"/>
      <c r="E440" s="152"/>
      <c r="F440" s="153"/>
      <c r="G440" s="153"/>
      <c r="H440" s="153"/>
      <c r="I440" s="154"/>
    </row>
    <row r="441" spans="1:9" ht="45" x14ac:dyDescent="0.25">
      <c r="A441" s="155" t="s">
        <v>676</v>
      </c>
      <c r="B441" s="77" t="s">
        <v>677</v>
      </c>
      <c r="C441" s="69" t="s">
        <v>16</v>
      </c>
      <c r="D441" s="156">
        <f t="shared" ref="D441:I441" si="40">D442+D443+D444</f>
        <v>0</v>
      </c>
      <c r="E441" s="157">
        <f t="shared" si="40"/>
        <v>0</v>
      </c>
      <c r="F441" s="157">
        <f t="shared" si="40"/>
        <v>0</v>
      </c>
      <c r="G441" s="157">
        <f t="shared" si="40"/>
        <v>0</v>
      </c>
      <c r="H441" s="157">
        <f t="shared" si="40"/>
        <v>0</v>
      </c>
      <c r="I441" s="158">
        <f t="shared" si="40"/>
        <v>0</v>
      </c>
    </row>
    <row r="442" spans="1:9" x14ac:dyDescent="0.25">
      <c r="A442" s="155" t="s">
        <v>119</v>
      </c>
      <c r="B442" s="56" t="s">
        <v>678</v>
      </c>
      <c r="C442" s="69" t="s">
        <v>16</v>
      </c>
      <c r="D442" s="156"/>
      <c r="E442" s="157"/>
      <c r="F442" s="157"/>
      <c r="G442" s="157"/>
      <c r="H442" s="157"/>
      <c r="I442" s="158"/>
    </row>
    <row r="443" spans="1:9" ht="30" x14ac:dyDescent="0.25">
      <c r="A443" s="155" t="s">
        <v>120</v>
      </c>
      <c r="B443" s="56" t="s">
        <v>679</v>
      </c>
      <c r="C443" s="69" t="s">
        <v>16</v>
      </c>
      <c r="D443" s="156"/>
      <c r="E443" s="157"/>
      <c r="F443" s="157"/>
      <c r="G443" s="157"/>
      <c r="H443" s="157"/>
      <c r="I443" s="158"/>
    </row>
    <row r="444" spans="1:9" x14ac:dyDescent="0.25">
      <c r="A444" s="155" t="s">
        <v>121</v>
      </c>
      <c r="B444" s="56" t="s">
        <v>680</v>
      </c>
      <c r="C444" s="69" t="s">
        <v>16</v>
      </c>
      <c r="D444" s="156"/>
      <c r="E444" s="157"/>
      <c r="F444" s="157"/>
      <c r="G444" s="157"/>
      <c r="H444" s="157"/>
      <c r="I444" s="158"/>
    </row>
    <row r="445" spans="1:9" ht="33" customHeight="1" x14ac:dyDescent="0.25">
      <c r="A445" s="155" t="s">
        <v>122</v>
      </c>
      <c r="B445" s="77" t="s">
        <v>681</v>
      </c>
      <c r="C445" s="122" t="s">
        <v>225</v>
      </c>
      <c r="D445" s="159"/>
      <c r="E445" s="140"/>
      <c r="F445" s="140"/>
      <c r="G445" s="140"/>
      <c r="H445" s="140"/>
      <c r="I445" s="141"/>
    </row>
    <row r="446" spans="1:9" x14ac:dyDescent="0.25">
      <c r="A446" s="155" t="s">
        <v>682</v>
      </c>
      <c r="B446" s="56" t="s">
        <v>683</v>
      </c>
      <c r="C446" s="69" t="s">
        <v>16</v>
      </c>
      <c r="D446" s="70"/>
      <c r="E446" s="140"/>
      <c r="F446" s="160"/>
      <c r="G446" s="160"/>
      <c r="H446" s="160"/>
      <c r="I446" s="161"/>
    </row>
    <row r="447" spans="1:9" x14ac:dyDescent="0.25">
      <c r="A447" s="155" t="s">
        <v>684</v>
      </c>
      <c r="B447" s="56" t="s">
        <v>685</v>
      </c>
      <c r="C447" s="69" t="s">
        <v>16</v>
      </c>
      <c r="D447" s="70"/>
      <c r="E447" s="140"/>
      <c r="F447" s="160"/>
      <c r="G447" s="160"/>
      <c r="H447" s="160"/>
      <c r="I447" s="161"/>
    </row>
    <row r="448" spans="1:9" ht="15.75" thickBot="1" x14ac:dyDescent="0.3">
      <c r="A448" s="162" t="s">
        <v>686</v>
      </c>
      <c r="B448" s="163" t="s">
        <v>687</v>
      </c>
      <c r="C448" s="46" t="s">
        <v>16</v>
      </c>
      <c r="D448" s="47"/>
      <c r="E448" s="164"/>
      <c r="F448" s="165"/>
      <c r="G448" s="165"/>
      <c r="H448" s="165"/>
      <c r="I448" s="166"/>
    </row>
    <row r="451" spans="1:9" x14ac:dyDescent="0.25">
      <c r="A451" s="167" t="s">
        <v>688</v>
      </c>
    </row>
    <row r="452" spans="1:9" x14ac:dyDescent="0.25">
      <c r="A452" s="464" t="s">
        <v>689</v>
      </c>
      <c r="B452" s="464"/>
      <c r="C452" s="464"/>
      <c r="D452" s="464"/>
      <c r="E452" s="464"/>
      <c r="F452" s="464"/>
      <c r="G452" s="464"/>
      <c r="H452" s="464"/>
      <c r="I452" s="464"/>
    </row>
    <row r="453" spans="1:9" x14ac:dyDescent="0.25">
      <c r="A453" s="464" t="s">
        <v>690</v>
      </c>
      <c r="B453" s="464"/>
      <c r="C453" s="464"/>
      <c r="D453" s="464"/>
      <c r="E453" s="464"/>
      <c r="F453" s="464"/>
      <c r="G453" s="464"/>
      <c r="H453" s="464"/>
      <c r="I453" s="464"/>
    </row>
    <row r="454" spans="1:9" x14ac:dyDescent="0.25">
      <c r="A454" s="464" t="s">
        <v>691</v>
      </c>
      <c r="B454" s="464"/>
      <c r="C454" s="464"/>
      <c r="D454" s="464"/>
      <c r="E454" s="464"/>
      <c r="F454" s="464"/>
      <c r="G454" s="464"/>
      <c r="H454" s="464"/>
      <c r="I454" s="464"/>
    </row>
    <row r="455" spans="1:9" x14ac:dyDescent="0.25">
      <c r="A455" s="168" t="s">
        <v>692</v>
      </c>
    </row>
    <row r="456" spans="1:9" ht="75.75" customHeight="1" x14ac:dyDescent="0.25">
      <c r="A456" s="465" t="s">
        <v>693</v>
      </c>
      <c r="B456" s="465"/>
      <c r="C456" s="465"/>
      <c r="D456" s="465"/>
      <c r="E456" s="465"/>
      <c r="F456" s="465"/>
      <c r="G456" s="465"/>
      <c r="H456" s="465"/>
      <c r="I456" s="465"/>
    </row>
    <row r="459" spans="1:9" x14ac:dyDescent="0.25">
      <c r="A459" s="168" t="s">
        <v>694</v>
      </c>
      <c r="C459" s="449" t="s">
        <v>695</v>
      </c>
      <c r="D459" s="449"/>
    </row>
    <row r="461" spans="1:9" x14ac:dyDescent="0.25">
      <c r="A461" s="1" t="s">
        <v>696</v>
      </c>
    </row>
    <row r="462" spans="1:9" x14ac:dyDescent="0.25">
      <c r="A462" s="1" t="s">
        <v>697</v>
      </c>
    </row>
    <row r="463" spans="1:9" x14ac:dyDescent="0.25">
      <c r="D463" s="169">
        <f>D34-D71</f>
        <v>227.00460372000003</v>
      </c>
      <c r="E463" s="169">
        <f>E34-E71</f>
        <v>233.99719190999997</v>
      </c>
      <c r="F463" s="169">
        <f>F34-F71</f>
        <v>241.05015261302998</v>
      </c>
      <c r="G463" s="169">
        <f>G34-G71</f>
        <v>248.15612465232209</v>
      </c>
      <c r="H463" s="169">
        <f>H34-H71</f>
        <v>255.023398426678</v>
      </c>
    </row>
    <row r="464" spans="1:9" x14ac:dyDescent="0.25">
      <c r="D464" s="170">
        <f>D372/D463</f>
        <v>5.7801630737781981E-2</v>
      </c>
      <c r="E464" s="170">
        <f>E372/E463</f>
        <v>6.1005160632399434E-2</v>
      </c>
      <c r="F464" s="170">
        <f>F372/F463</f>
        <v>5.7876708970172386E-2</v>
      </c>
      <c r="G464" s="170">
        <f>G372/G463</f>
        <v>7.2271156253455537E-2</v>
      </c>
      <c r="H464" s="170">
        <f>H372/H463</f>
        <v>5.7760168717362059E-2</v>
      </c>
    </row>
  </sheetData>
  <mergeCells count="20">
    <mergeCell ref="A6:I7"/>
    <mergeCell ref="A9:B9"/>
    <mergeCell ref="A12:B12"/>
    <mergeCell ref="A14:I14"/>
    <mergeCell ref="A15:A16"/>
    <mergeCell ref="B15:B16"/>
    <mergeCell ref="C15:C16"/>
    <mergeCell ref="C459:D459"/>
    <mergeCell ref="A18:I18"/>
    <mergeCell ref="A162:I162"/>
    <mergeCell ref="A315:I315"/>
    <mergeCell ref="A365:I366"/>
    <mergeCell ref="A367:A368"/>
    <mergeCell ref="B367:B368"/>
    <mergeCell ref="C367:C368"/>
    <mergeCell ref="A370:B370"/>
    <mergeCell ref="A452:I452"/>
    <mergeCell ref="A453:I453"/>
    <mergeCell ref="A454:I454"/>
    <mergeCell ref="A456:I456"/>
  </mergeCells>
  <pageMargins left="0.31496062992125984" right="0.31496062992125984" top="0.35433070866141736" bottom="0.35433070866141736" header="0.31496062992125984" footer="0.31496062992125984"/>
  <pageSetup paperSize="8" scale="69" fitToHeight="5" orientation="portrait" r:id="rId1"/>
  <rowBreaks count="6" manualBreakCount="6">
    <brk id="60" max="13" man="1"/>
    <brk id="118" max="13" man="1"/>
    <brk id="193" max="13" man="1"/>
    <brk id="253" max="13" man="1"/>
    <brk id="310" max="13" man="1"/>
    <brk id="392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4"/>
  <sheetViews>
    <sheetView topLeftCell="A353" zoomScale="80" zoomScaleNormal="80" zoomScaleSheetLayoutView="90" workbookViewId="0">
      <selection activeCell="I371" sqref="I371"/>
    </sheetView>
  </sheetViews>
  <sheetFormatPr defaultColWidth="10.28515625" defaultRowHeight="15" outlineLevelRow="2" x14ac:dyDescent="0.25"/>
  <cols>
    <col min="1" max="1" width="10.140625" style="1" customWidth="1"/>
    <col min="2" max="2" width="85.28515625" style="2" customWidth="1"/>
    <col min="3" max="3" width="12.28515625" style="3" customWidth="1"/>
    <col min="4" max="5" width="12.7109375" style="3" customWidth="1"/>
    <col min="6" max="6" width="12.7109375" style="4" customWidth="1"/>
    <col min="7" max="8" width="12.5703125" style="4" customWidth="1"/>
    <col min="9" max="9" width="31.7109375" style="4" customWidth="1"/>
    <col min="10" max="10" width="11" style="6" hidden="1" customWidth="1"/>
    <col min="11" max="11" width="11.85546875" style="6" hidden="1" customWidth="1"/>
    <col min="12" max="13" width="10.28515625" style="6" hidden="1" customWidth="1"/>
    <col min="14" max="15" width="10.28515625" style="6" customWidth="1"/>
    <col min="16" max="16384" width="10.28515625" style="6"/>
  </cols>
  <sheetData>
    <row r="1" spans="1:10" x14ac:dyDescent="0.25">
      <c r="I1" s="5" t="s">
        <v>0</v>
      </c>
    </row>
    <row r="2" spans="1:10" x14ac:dyDescent="0.25">
      <c r="I2" s="5" t="s">
        <v>1</v>
      </c>
    </row>
    <row r="3" spans="1:10" x14ac:dyDescent="0.25">
      <c r="I3" s="5" t="s">
        <v>2</v>
      </c>
    </row>
    <row r="4" spans="1:10" x14ac:dyDescent="0.25">
      <c r="I4" s="212"/>
    </row>
    <row r="5" spans="1:10" x14ac:dyDescent="0.25">
      <c r="I5" s="212"/>
    </row>
    <row r="6" spans="1:10" x14ac:dyDescent="0.25">
      <c r="A6" s="466" t="s">
        <v>3</v>
      </c>
      <c r="B6" s="466"/>
      <c r="C6" s="466"/>
      <c r="D6" s="466"/>
      <c r="E6" s="466"/>
      <c r="F6" s="466"/>
      <c r="G6" s="466"/>
      <c r="H6" s="466"/>
      <c r="I6" s="466"/>
    </row>
    <row r="7" spans="1:10" x14ac:dyDescent="0.25">
      <c r="A7" s="467"/>
      <c r="B7" s="467"/>
      <c r="C7" s="467"/>
      <c r="D7" s="467"/>
      <c r="E7" s="467"/>
      <c r="F7" s="467"/>
      <c r="G7" s="467"/>
      <c r="H7" s="467"/>
      <c r="I7" s="467"/>
    </row>
    <row r="9" spans="1:10" ht="21.75" customHeight="1" x14ac:dyDescent="0.25">
      <c r="A9" s="468" t="s">
        <v>4</v>
      </c>
      <c r="B9" s="468"/>
      <c r="J9" s="8"/>
    </row>
    <row r="10" spans="1:10" x14ac:dyDescent="0.25">
      <c r="B10" s="9" t="s">
        <v>5</v>
      </c>
    </row>
    <row r="11" spans="1:10" ht="15.75" x14ac:dyDescent="0.25">
      <c r="B11" s="10" t="s">
        <v>6</v>
      </c>
      <c r="J11" s="8"/>
    </row>
    <row r="12" spans="1:10" s="11" customFormat="1" ht="15.75" customHeight="1" x14ac:dyDescent="0.25">
      <c r="A12" s="469" t="s">
        <v>700</v>
      </c>
      <c r="B12" s="469"/>
      <c r="C12" s="3"/>
      <c r="D12" s="3"/>
      <c r="E12" s="3"/>
      <c r="F12" s="4"/>
      <c r="G12" s="4"/>
      <c r="H12" s="4"/>
      <c r="I12" s="4"/>
    </row>
    <row r="13" spans="1:10" x14ac:dyDescent="0.25">
      <c r="B13" s="10"/>
    </row>
    <row r="14" spans="1:10" ht="18.75" customHeight="1" thickBot="1" x14ac:dyDescent="0.3">
      <c r="A14" s="470" t="s">
        <v>8</v>
      </c>
      <c r="B14" s="470"/>
      <c r="C14" s="470"/>
      <c r="D14" s="470"/>
      <c r="E14" s="470"/>
      <c r="F14" s="470"/>
      <c r="G14" s="470"/>
      <c r="H14" s="470"/>
      <c r="I14" s="470"/>
    </row>
    <row r="15" spans="1:10" ht="35.25" customHeight="1" thickBot="1" x14ac:dyDescent="0.3">
      <c r="A15" s="471" t="s">
        <v>9</v>
      </c>
      <c r="B15" s="473" t="s">
        <v>10</v>
      </c>
      <c r="C15" s="475" t="s">
        <v>11</v>
      </c>
      <c r="D15" s="12">
        <v>2020</v>
      </c>
      <c r="E15" s="12">
        <v>2021</v>
      </c>
      <c r="F15" s="213">
        <v>2022</v>
      </c>
      <c r="G15" s="12">
        <v>2023</v>
      </c>
      <c r="H15" s="188">
        <v>2024</v>
      </c>
      <c r="I15" s="189" t="s">
        <v>12</v>
      </c>
    </row>
    <row r="16" spans="1:10" x14ac:dyDescent="0.25">
      <c r="A16" s="472"/>
      <c r="B16" s="474"/>
      <c r="C16" s="476"/>
      <c r="D16" s="15"/>
      <c r="E16" s="15"/>
      <c r="F16" s="214"/>
      <c r="G16" s="214"/>
      <c r="H16" s="214"/>
      <c r="I16" s="215"/>
    </row>
    <row r="17" spans="1:10" s="22" customFormat="1" ht="15.75" thickBot="1" x14ac:dyDescent="0.3">
      <c r="A17" s="18">
        <v>1</v>
      </c>
      <c r="B17" s="19">
        <v>2</v>
      </c>
      <c r="C17" s="20">
        <v>3</v>
      </c>
      <c r="D17" s="21">
        <v>4</v>
      </c>
      <c r="E17" s="18">
        <v>5</v>
      </c>
      <c r="F17" s="19">
        <v>6</v>
      </c>
      <c r="G17" s="19">
        <v>8</v>
      </c>
      <c r="H17" s="19">
        <v>10</v>
      </c>
      <c r="I17" s="20">
        <v>14</v>
      </c>
      <c r="J17" s="6"/>
    </row>
    <row r="18" spans="1:10" s="22" customFormat="1" ht="15.75" thickBot="1" x14ac:dyDescent="0.3">
      <c r="A18" s="450" t="s">
        <v>13</v>
      </c>
      <c r="B18" s="451"/>
      <c r="C18" s="451"/>
      <c r="D18" s="451"/>
      <c r="E18" s="451"/>
      <c r="F18" s="451"/>
      <c r="G18" s="451"/>
      <c r="H18" s="451"/>
      <c r="I18" s="452"/>
      <c r="J18" s="6"/>
    </row>
    <row r="19" spans="1:10" s="30" customFormat="1" ht="14.25" x14ac:dyDescent="0.2">
      <c r="A19" s="23" t="s">
        <v>14</v>
      </c>
      <c r="B19" s="24" t="s">
        <v>15</v>
      </c>
      <c r="C19" s="25" t="s">
        <v>16</v>
      </c>
      <c r="D19" s="26">
        <f t="shared" ref="D19:H19" si="0">D20+D24+D25+D26+D27+D28+D29+D30+D33</f>
        <v>531.73297000000002</v>
      </c>
      <c r="E19" s="27">
        <f t="shared" si="0"/>
        <v>603.00228879999997</v>
      </c>
      <c r="F19" s="27">
        <f t="shared" si="0"/>
        <v>614.17945689599992</v>
      </c>
      <c r="G19" s="27">
        <f t="shared" si="0"/>
        <v>625.40371171584002</v>
      </c>
      <c r="H19" s="28">
        <f t="shared" si="0"/>
        <v>636.67693672847361</v>
      </c>
      <c r="I19" s="179">
        <f>SUM(D19:H19)</f>
        <v>3010.9953641403135</v>
      </c>
      <c r="J19" s="29"/>
    </row>
    <row r="20" spans="1:10" s="22" customFormat="1" hidden="1" x14ac:dyDescent="0.25">
      <c r="A20" s="31" t="s">
        <v>17</v>
      </c>
      <c r="B20" s="32" t="s">
        <v>18</v>
      </c>
      <c r="C20" s="33" t="s">
        <v>16</v>
      </c>
      <c r="D20" s="34"/>
      <c r="E20" s="35"/>
      <c r="F20" s="35"/>
      <c r="G20" s="35"/>
      <c r="H20" s="36"/>
      <c r="I20" s="176">
        <f>I21+I22+I23</f>
        <v>0</v>
      </c>
      <c r="J20" s="6"/>
    </row>
    <row r="21" spans="1:10" s="22" customFormat="1" ht="30" hidden="1" outlineLevel="2" x14ac:dyDescent="0.25">
      <c r="A21" s="31" t="s">
        <v>19</v>
      </c>
      <c r="B21" s="37" t="s">
        <v>20</v>
      </c>
      <c r="C21" s="33" t="s">
        <v>16</v>
      </c>
      <c r="D21" s="90"/>
      <c r="E21" s="39"/>
      <c r="F21" s="40"/>
      <c r="G21" s="41"/>
      <c r="H21" s="42"/>
      <c r="I21" s="177">
        <f t="shared" ref="I21:I23" si="1">D21+E21+F21+G21+H21</f>
        <v>0</v>
      </c>
      <c r="J21" s="6"/>
    </row>
    <row r="22" spans="1:10" s="22" customFormat="1" ht="30" hidden="1" outlineLevel="2" x14ac:dyDescent="0.25">
      <c r="A22" s="31" t="s">
        <v>21</v>
      </c>
      <c r="B22" s="37" t="s">
        <v>22</v>
      </c>
      <c r="C22" s="33" t="s">
        <v>16</v>
      </c>
      <c r="D22" s="90"/>
      <c r="E22" s="39"/>
      <c r="F22" s="40"/>
      <c r="G22" s="41"/>
      <c r="H22" s="42"/>
      <c r="I22" s="177">
        <f t="shared" si="1"/>
        <v>0</v>
      </c>
      <c r="J22" s="6"/>
    </row>
    <row r="23" spans="1:10" s="22" customFormat="1" ht="30" hidden="1" outlineLevel="2" x14ac:dyDescent="0.25">
      <c r="A23" s="31" t="s">
        <v>23</v>
      </c>
      <c r="B23" s="37" t="s">
        <v>24</v>
      </c>
      <c r="C23" s="33" t="s">
        <v>16</v>
      </c>
      <c r="D23" s="90"/>
      <c r="E23" s="39"/>
      <c r="F23" s="40"/>
      <c r="G23" s="41"/>
      <c r="H23" s="42"/>
      <c r="I23" s="177">
        <f t="shared" si="1"/>
        <v>0</v>
      </c>
      <c r="J23" s="6"/>
    </row>
    <row r="24" spans="1:10" s="22" customFormat="1" hidden="1" collapsed="1" x14ac:dyDescent="0.25">
      <c r="A24" s="31" t="s">
        <v>25</v>
      </c>
      <c r="B24" s="32" t="s">
        <v>26</v>
      </c>
      <c r="C24" s="33" t="s">
        <v>16</v>
      </c>
      <c r="D24" s="90"/>
      <c r="E24" s="39"/>
      <c r="F24" s="40"/>
      <c r="G24" s="41"/>
      <c r="H24" s="42"/>
      <c r="I24" s="177">
        <f>D24+E24+F24+G24+H24</f>
        <v>0</v>
      </c>
      <c r="J24" s="6"/>
    </row>
    <row r="25" spans="1:10" s="22" customFormat="1" x14ac:dyDescent="0.25">
      <c r="A25" s="31" t="s">
        <v>27</v>
      </c>
      <c r="B25" s="32" t="s">
        <v>28</v>
      </c>
      <c r="C25" s="33" t="s">
        <v>16</v>
      </c>
      <c r="D25" s="90">
        <v>503.43565999999998</v>
      </c>
      <c r="E25" s="39">
        <f>D25*$J$34+50</f>
        <v>573.57308639999997</v>
      </c>
      <c r="F25" s="40">
        <f>E25+10</f>
        <v>583.57308639999997</v>
      </c>
      <c r="G25" s="41">
        <f>F25+10</f>
        <v>593.57308639999997</v>
      </c>
      <c r="H25" s="42">
        <f>G25+10</f>
        <v>603.57308639999997</v>
      </c>
      <c r="I25" s="177">
        <f t="shared" ref="I25:I88" si="2">SUM(D25:H25)</f>
        <v>2857.7280056</v>
      </c>
      <c r="J25" s="6"/>
    </row>
    <row r="26" spans="1:10" s="22" customFormat="1" hidden="1" x14ac:dyDescent="0.25">
      <c r="A26" s="31" t="s">
        <v>29</v>
      </c>
      <c r="B26" s="32" t="s">
        <v>30</v>
      </c>
      <c r="C26" s="33" t="s">
        <v>16</v>
      </c>
      <c r="D26" s="90"/>
      <c r="E26" s="39"/>
      <c r="F26" s="40"/>
      <c r="G26" s="41"/>
      <c r="H26" s="42"/>
      <c r="I26" s="177">
        <f t="shared" si="2"/>
        <v>0</v>
      </c>
      <c r="J26" s="6"/>
    </row>
    <row r="27" spans="1:10" s="22" customFormat="1" hidden="1" x14ac:dyDescent="0.25">
      <c r="A27" s="31" t="s">
        <v>31</v>
      </c>
      <c r="B27" s="32" t="s">
        <v>32</v>
      </c>
      <c r="C27" s="33" t="s">
        <v>16</v>
      </c>
      <c r="D27" s="90"/>
      <c r="E27" s="39"/>
      <c r="F27" s="40"/>
      <c r="G27" s="41"/>
      <c r="H27" s="42"/>
      <c r="I27" s="177">
        <f t="shared" si="2"/>
        <v>0</v>
      </c>
      <c r="J27" s="6"/>
    </row>
    <row r="28" spans="1:10" s="22" customFormat="1" hidden="1" x14ac:dyDescent="0.25">
      <c r="A28" s="31" t="s">
        <v>33</v>
      </c>
      <c r="B28" s="32" t="s">
        <v>34</v>
      </c>
      <c r="C28" s="33" t="s">
        <v>16</v>
      </c>
      <c r="D28" s="90"/>
      <c r="E28" s="39"/>
      <c r="F28" s="40"/>
      <c r="G28" s="41"/>
      <c r="H28" s="42"/>
      <c r="I28" s="177">
        <f t="shared" si="2"/>
        <v>0</v>
      </c>
      <c r="J28" s="6"/>
    </row>
    <row r="29" spans="1:10" s="22" customFormat="1" hidden="1" x14ac:dyDescent="0.25">
      <c r="A29" s="31" t="s">
        <v>35</v>
      </c>
      <c r="B29" s="32" t="s">
        <v>36</v>
      </c>
      <c r="C29" s="33" t="s">
        <v>16</v>
      </c>
      <c r="D29" s="90"/>
      <c r="E29" s="39"/>
      <c r="F29" s="40"/>
      <c r="G29" s="41"/>
      <c r="H29" s="42"/>
      <c r="I29" s="177">
        <f t="shared" si="2"/>
        <v>0</v>
      </c>
      <c r="J29" s="6"/>
    </row>
    <row r="30" spans="1:10" s="22" customFormat="1" ht="30" hidden="1" x14ac:dyDescent="0.25">
      <c r="A30" s="31" t="s">
        <v>37</v>
      </c>
      <c r="B30" s="37" t="s">
        <v>38</v>
      </c>
      <c r="C30" s="33" t="s">
        <v>16</v>
      </c>
      <c r="D30" s="34"/>
      <c r="E30" s="35"/>
      <c r="F30" s="35"/>
      <c r="G30" s="35"/>
      <c r="H30" s="36"/>
      <c r="I30" s="176">
        <f t="shared" si="2"/>
        <v>0</v>
      </c>
      <c r="J30" s="6"/>
    </row>
    <row r="31" spans="1:10" s="22" customFormat="1" hidden="1" outlineLevel="1" x14ac:dyDescent="0.25">
      <c r="A31" s="31" t="s">
        <v>39</v>
      </c>
      <c r="B31" s="43" t="s">
        <v>40</v>
      </c>
      <c r="C31" s="33" t="s">
        <v>16</v>
      </c>
      <c r="D31" s="90"/>
      <c r="E31" s="39"/>
      <c r="F31" s="40"/>
      <c r="G31" s="41"/>
      <c r="H31" s="42"/>
      <c r="I31" s="177">
        <f t="shared" si="2"/>
        <v>0</v>
      </c>
      <c r="J31" s="6"/>
    </row>
    <row r="32" spans="1:10" s="22" customFormat="1" hidden="1" outlineLevel="1" x14ac:dyDescent="0.25">
      <c r="A32" s="31" t="s">
        <v>41</v>
      </c>
      <c r="B32" s="43" t="s">
        <v>42</v>
      </c>
      <c r="C32" s="33" t="s">
        <v>16</v>
      </c>
      <c r="D32" s="90"/>
      <c r="E32" s="39"/>
      <c r="F32" s="40"/>
      <c r="G32" s="41"/>
      <c r="H32" s="42"/>
      <c r="I32" s="177">
        <f t="shared" si="2"/>
        <v>0</v>
      </c>
      <c r="J32" s="6"/>
    </row>
    <row r="33" spans="1:12" s="22" customFormat="1" ht="15.75" collapsed="1" thickBot="1" x14ac:dyDescent="0.3">
      <c r="A33" s="44" t="s">
        <v>43</v>
      </c>
      <c r="B33" s="45" t="s">
        <v>44</v>
      </c>
      <c r="C33" s="46" t="s">
        <v>16</v>
      </c>
      <c r="D33" s="184">
        <f>7.5/1000+23.07648+4.58333+0.63</f>
        <v>28.29731</v>
      </c>
      <c r="E33" s="48">
        <f>D33*$J$34</f>
        <v>29.429202400000001</v>
      </c>
      <c r="F33" s="49">
        <f>E33*$J$34</f>
        <v>30.606370496000004</v>
      </c>
      <c r="G33" s="50">
        <f>F33*$J$34</f>
        <v>31.830625315840006</v>
      </c>
      <c r="H33" s="102">
        <f>G33*$J$34</f>
        <v>33.103850328473605</v>
      </c>
      <c r="I33" s="177">
        <f t="shared" si="2"/>
        <v>153.26735854031361</v>
      </c>
      <c r="J33" s="6"/>
    </row>
    <row r="34" spans="1:12" s="30" customFormat="1" ht="28.5" x14ac:dyDescent="0.25">
      <c r="A34" s="51" t="s">
        <v>45</v>
      </c>
      <c r="B34" s="52" t="s">
        <v>46</v>
      </c>
      <c r="C34" s="53" t="s">
        <v>16</v>
      </c>
      <c r="D34" s="26">
        <f>D35+D39+D40+D41+D42+D43+D44+D45+D48+D49+D58+D66+D69+D73+D64+D65</f>
        <v>576.97047999999995</v>
      </c>
      <c r="E34" s="27">
        <f>E35+E39+E40+E41+E42+E43+E44+E45+E48+E49+E58+E66+E69+E73+E64+E65</f>
        <v>601.39459880000004</v>
      </c>
      <c r="F34" s="27">
        <f t="shared" ref="F34:H34" si="3">F35+F39+F40+F41+F42+F43+F44+F45+F48+F49+F58+F66+F69+F73+F64+F65</f>
        <v>609.64580235199992</v>
      </c>
      <c r="G34" s="27">
        <f t="shared" si="3"/>
        <v>617.2704540460802</v>
      </c>
      <c r="H34" s="28">
        <f t="shared" si="3"/>
        <v>624.78769180792324</v>
      </c>
      <c r="I34" s="83">
        <f t="shared" si="2"/>
        <v>3030.0690270060036</v>
      </c>
      <c r="J34" s="55">
        <v>1.04</v>
      </c>
      <c r="K34" s="55" t="s">
        <v>47</v>
      </c>
      <c r="L34" s="172">
        <f>568.80581-D34</f>
        <v>-8.164670000000001</v>
      </c>
    </row>
    <row r="35" spans="1:12" s="22" customFormat="1" hidden="1" x14ac:dyDescent="0.25">
      <c r="A35" s="31" t="s">
        <v>48</v>
      </c>
      <c r="B35" s="32" t="s">
        <v>18</v>
      </c>
      <c r="C35" s="33" t="s">
        <v>16</v>
      </c>
      <c r="D35" s="34"/>
      <c r="E35" s="35"/>
      <c r="F35" s="35"/>
      <c r="G35" s="35"/>
      <c r="H35" s="36"/>
      <c r="I35" s="176">
        <f t="shared" si="2"/>
        <v>0</v>
      </c>
      <c r="J35" s="6"/>
    </row>
    <row r="36" spans="1:12" s="22" customFormat="1" ht="30" hidden="1" outlineLevel="1" x14ac:dyDescent="0.25">
      <c r="A36" s="31" t="s">
        <v>49</v>
      </c>
      <c r="B36" s="56" t="s">
        <v>20</v>
      </c>
      <c r="C36" s="33" t="s">
        <v>16</v>
      </c>
      <c r="D36" s="90"/>
      <c r="E36" s="41"/>
      <c r="F36" s="41"/>
      <c r="G36" s="41"/>
      <c r="H36" s="42"/>
      <c r="I36" s="177">
        <f t="shared" si="2"/>
        <v>0</v>
      </c>
      <c r="J36" s="6"/>
    </row>
    <row r="37" spans="1:12" s="22" customFormat="1" ht="30" hidden="1" outlineLevel="1" x14ac:dyDescent="0.25">
      <c r="A37" s="31" t="s">
        <v>50</v>
      </c>
      <c r="B37" s="56" t="s">
        <v>22</v>
      </c>
      <c r="C37" s="33" t="s">
        <v>16</v>
      </c>
      <c r="D37" s="90"/>
      <c r="E37" s="41"/>
      <c r="F37" s="41"/>
      <c r="G37" s="41"/>
      <c r="H37" s="42"/>
      <c r="I37" s="177">
        <f t="shared" si="2"/>
        <v>0</v>
      </c>
      <c r="J37" s="6"/>
    </row>
    <row r="38" spans="1:12" s="22" customFormat="1" ht="30" hidden="1" outlineLevel="1" x14ac:dyDescent="0.25">
      <c r="A38" s="31" t="s">
        <v>51</v>
      </c>
      <c r="B38" s="56" t="s">
        <v>24</v>
      </c>
      <c r="C38" s="33" t="s">
        <v>16</v>
      </c>
      <c r="D38" s="90"/>
      <c r="E38" s="41"/>
      <c r="F38" s="41"/>
      <c r="G38" s="41"/>
      <c r="H38" s="42"/>
      <c r="I38" s="177">
        <f t="shared" si="2"/>
        <v>0</v>
      </c>
      <c r="J38" s="6"/>
    </row>
    <row r="39" spans="1:12" s="22" customFormat="1" hidden="1" collapsed="1" x14ac:dyDescent="0.25">
      <c r="A39" s="31" t="s">
        <v>52</v>
      </c>
      <c r="B39" s="32" t="s">
        <v>26</v>
      </c>
      <c r="C39" s="33" t="s">
        <v>16</v>
      </c>
      <c r="D39" s="90"/>
      <c r="E39" s="41"/>
      <c r="F39" s="41"/>
      <c r="G39" s="41"/>
      <c r="H39" s="42"/>
      <c r="I39" s="177">
        <f t="shared" si="2"/>
        <v>0</v>
      </c>
      <c r="J39" s="6"/>
    </row>
    <row r="40" spans="1:12" s="22" customFormat="1" hidden="1" x14ac:dyDescent="0.25">
      <c r="A40" s="31" t="s">
        <v>53</v>
      </c>
      <c r="B40" s="32" t="s">
        <v>28</v>
      </c>
      <c r="C40" s="33" t="s">
        <v>16</v>
      </c>
      <c r="D40" s="90"/>
      <c r="E40" s="41"/>
      <c r="F40" s="41"/>
      <c r="G40" s="41"/>
      <c r="H40" s="42"/>
      <c r="I40" s="177">
        <f t="shared" si="2"/>
        <v>0</v>
      </c>
      <c r="J40" s="6"/>
    </row>
    <row r="41" spans="1:12" s="22" customFormat="1" hidden="1" x14ac:dyDescent="0.25">
      <c r="A41" s="31" t="s">
        <v>54</v>
      </c>
      <c r="B41" s="32" t="s">
        <v>30</v>
      </c>
      <c r="C41" s="33" t="s">
        <v>16</v>
      </c>
      <c r="D41" s="90"/>
      <c r="E41" s="41"/>
      <c r="F41" s="41"/>
      <c r="G41" s="41"/>
      <c r="H41" s="42"/>
      <c r="I41" s="177">
        <f t="shared" si="2"/>
        <v>0</v>
      </c>
      <c r="J41" s="6"/>
    </row>
    <row r="42" spans="1:12" s="22" customFormat="1" hidden="1" x14ac:dyDescent="0.25">
      <c r="A42" s="31" t="s">
        <v>55</v>
      </c>
      <c r="B42" s="32" t="s">
        <v>32</v>
      </c>
      <c r="C42" s="33" t="s">
        <v>16</v>
      </c>
      <c r="D42" s="90"/>
      <c r="E42" s="41"/>
      <c r="F42" s="41"/>
      <c r="G42" s="41"/>
      <c r="H42" s="42"/>
      <c r="I42" s="177">
        <f t="shared" si="2"/>
        <v>0</v>
      </c>
      <c r="J42" s="6"/>
    </row>
    <row r="43" spans="1:12" s="22" customFormat="1" hidden="1" x14ac:dyDescent="0.25">
      <c r="A43" s="31" t="s">
        <v>56</v>
      </c>
      <c r="B43" s="32" t="s">
        <v>34</v>
      </c>
      <c r="C43" s="33" t="s">
        <v>16</v>
      </c>
      <c r="D43" s="90"/>
      <c r="E43" s="41"/>
      <c r="F43" s="41"/>
      <c r="G43" s="41"/>
      <c r="H43" s="42"/>
      <c r="I43" s="177">
        <f t="shared" si="2"/>
        <v>0</v>
      </c>
      <c r="J43" s="6"/>
    </row>
    <row r="44" spans="1:12" s="22" customFormat="1" hidden="1" x14ac:dyDescent="0.25">
      <c r="A44" s="31" t="s">
        <v>57</v>
      </c>
      <c r="B44" s="32" t="s">
        <v>36</v>
      </c>
      <c r="C44" s="33" t="s">
        <v>16</v>
      </c>
      <c r="D44" s="90"/>
      <c r="E44" s="41"/>
      <c r="F44" s="41"/>
      <c r="G44" s="41"/>
      <c r="H44" s="42"/>
      <c r="I44" s="177">
        <f t="shared" si="2"/>
        <v>0</v>
      </c>
      <c r="J44" s="6"/>
    </row>
    <row r="45" spans="1:12" s="22" customFormat="1" ht="30" x14ac:dyDescent="0.25">
      <c r="A45" s="31" t="s">
        <v>58</v>
      </c>
      <c r="B45" s="37" t="s">
        <v>38</v>
      </c>
      <c r="C45" s="33" t="s">
        <v>16</v>
      </c>
      <c r="D45" s="34">
        <f>90.32138-D63</f>
        <v>87.051730000000006</v>
      </c>
      <c r="E45" s="35">
        <f>D45*$J$34</f>
        <v>90.533799200000004</v>
      </c>
      <c r="F45" s="35">
        <f>E45*$J$34</f>
        <v>94.155151168000003</v>
      </c>
      <c r="G45" s="35">
        <f>F45*$J$34</f>
        <v>97.921357214720004</v>
      </c>
      <c r="H45" s="36">
        <f>G45*$J$34</f>
        <v>101.83821150330881</v>
      </c>
      <c r="I45" s="176">
        <f t="shared" si="2"/>
        <v>471.50024908602876</v>
      </c>
      <c r="J45" s="6"/>
    </row>
    <row r="46" spans="1:12" s="22" customFormat="1" hidden="1" outlineLevel="1" x14ac:dyDescent="0.25">
      <c r="A46" s="31" t="s">
        <v>59</v>
      </c>
      <c r="B46" s="56" t="s">
        <v>40</v>
      </c>
      <c r="C46" s="33" t="s">
        <v>16</v>
      </c>
      <c r="D46" s="90"/>
      <c r="E46" s="41"/>
      <c r="F46" s="41"/>
      <c r="G46" s="41"/>
      <c r="H46" s="42"/>
      <c r="I46" s="177">
        <f t="shared" si="2"/>
        <v>0</v>
      </c>
      <c r="J46" s="6"/>
    </row>
    <row r="47" spans="1:12" s="22" customFormat="1" hidden="1" outlineLevel="1" x14ac:dyDescent="0.25">
      <c r="A47" s="31" t="s">
        <v>60</v>
      </c>
      <c r="B47" s="56" t="s">
        <v>42</v>
      </c>
      <c r="C47" s="33" t="s">
        <v>16</v>
      </c>
      <c r="D47" s="90"/>
      <c r="E47" s="41"/>
      <c r="F47" s="41"/>
      <c r="G47" s="41"/>
      <c r="H47" s="42"/>
      <c r="I47" s="177">
        <f t="shared" si="2"/>
        <v>0</v>
      </c>
      <c r="J47" s="6"/>
    </row>
    <row r="48" spans="1:12" s="22" customFormat="1" collapsed="1" x14ac:dyDescent="0.25">
      <c r="A48" s="31" t="s">
        <v>61</v>
      </c>
      <c r="B48" s="32" t="s">
        <v>44</v>
      </c>
      <c r="C48" s="33" t="s">
        <v>16</v>
      </c>
      <c r="D48" s="90"/>
      <c r="E48" s="41"/>
      <c r="F48" s="41"/>
      <c r="G48" s="41"/>
      <c r="H48" s="42"/>
      <c r="I48" s="177">
        <f t="shared" si="2"/>
        <v>0</v>
      </c>
      <c r="J48" s="6"/>
    </row>
    <row r="49" spans="1:11" s="30" customFormat="1" ht="14.25" x14ac:dyDescent="0.2">
      <c r="A49" s="57" t="s">
        <v>62</v>
      </c>
      <c r="B49" s="58" t="s">
        <v>63</v>
      </c>
      <c r="C49" s="59" t="s">
        <v>16</v>
      </c>
      <c r="D49" s="60">
        <f t="shared" ref="D49:H49" si="4">D50+D51+D56+D57</f>
        <v>28.549409999999998</v>
      </c>
      <c r="E49" s="61">
        <f t="shared" si="4"/>
        <v>29.691386399999999</v>
      </c>
      <c r="F49" s="61">
        <f t="shared" si="4"/>
        <v>30.879041856000001</v>
      </c>
      <c r="G49" s="61">
        <f t="shared" si="4"/>
        <v>32.114203530240005</v>
      </c>
      <c r="H49" s="62">
        <f t="shared" si="4"/>
        <v>33.398771671449609</v>
      </c>
      <c r="I49" s="180">
        <f t="shared" si="2"/>
        <v>154.63281345768962</v>
      </c>
      <c r="J49" s="29"/>
    </row>
    <row r="50" spans="1:11" s="22" customFormat="1" hidden="1" x14ac:dyDescent="0.25">
      <c r="A50" s="31" t="s">
        <v>49</v>
      </c>
      <c r="B50" s="56" t="s">
        <v>64</v>
      </c>
      <c r="C50" s="33" t="s">
        <v>16</v>
      </c>
      <c r="D50" s="90"/>
      <c r="E50" s="41"/>
      <c r="F50" s="41"/>
      <c r="G50" s="41"/>
      <c r="H50" s="42"/>
      <c r="I50" s="177">
        <f t="shared" si="2"/>
        <v>0</v>
      </c>
      <c r="J50" s="6"/>
    </row>
    <row r="51" spans="1:11" s="22" customFormat="1" x14ac:dyDescent="0.25">
      <c r="A51" s="31" t="s">
        <v>50</v>
      </c>
      <c r="B51" s="43" t="s">
        <v>65</v>
      </c>
      <c r="C51" s="33" t="s">
        <v>16</v>
      </c>
      <c r="D51" s="34">
        <f>D52+D55</f>
        <v>20.723849999999999</v>
      </c>
      <c r="E51" s="35">
        <f t="shared" ref="E51:H51" si="5">D51*$J$34</f>
        <v>21.552803999999998</v>
      </c>
      <c r="F51" s="35">
        <f t="shared" si="5"/>
        <v>22.414916160000001</v>
      </c>
      <c r="G51" s="35">
        <f t="shared" si="5"/>
        <v>23.311512806400003</v>
      </c>
      <c r="H51" s="36">
        <f t="shared" si="5"/>
        <v>24.243973318656003</v>
      </c>
      <c r="I51" s="176">
        <f t="shared" si="2"/>
        <v>112.247056285056</v>
      </c>
      <c r="J51" s="6"/>
    </row>
    <row r="52" spans="1:11" s="22" customFormat="1" x14ac:dyDescent="0.25">
      <c r="A52" s="31" t="s">
        <v>66</v>
      </c>
      <c r="B52" s="63" t="s">
        <v>67</v>
      </c>
      <c r="C52" s="33" t="s">
        <v>16</v>
      </c>
      <c r="D52" s="34">
        <f t="shared" ref="D52" si="6">D53+D54</f>
        <v>20.723849999999999</v>
      </c>
      <c r="E52" s="35">
        <f t="shared" ref="E52:H52" si="7">D52*$J$34</f>
        <v>21.552803999999998</v>
      </c>
      <c r="F52" s="35">
        <f t="shared" si="7"/>
        <v>22.414916160000001</v>
      </c>
      <c r="G52" s="35">
        <f t="shared" si="7"/>
        <v>23.311512806400003</v>
      </c>
      <c r="H52" s="36">
        <f t="shared" si="7"/>
        <v>24.243973318656003</v>
      </c>
      <c r="I52" s="176">
        <f t="shared" si="2"/>
        <v>112.247056285056</v>
      </c>
      <c r="J52" s="6"/>
    </row>
    <row r="53" spans="1:11" s="22" customFormat="1" ht="30" x14ac:dyDescent="0.25">
      <c r="A53" s="31" t="s">
        <v>68</v>
      </c>
      <c r="B53" s="64" t="s">
        <v>69</v>
      </c>
      <c r="C53" s="33" t="s">
        <v>16</v>
      </c>
      <c r="D53" s="181">
        <v>20.723849999999999</v>
      </c>
      <c r="E53" s="41">
        <f>D53</f>
        <v>20.723849999999999</v>
      </c>
      <c r="F53" s="41">
        <f t="shared" ref="F53:H53" si="8">E53</f>
        <v>20.723849999999999</v>
      </c>
      <c r="G53" s="41">
        <f t="shared" si="8"/>
        <v>20.723849999999999</v>
      </c>
      <c r="H53" s="41">
        <f t="shared" si="8"/>
        <v>20.723849999999999</v>
      </c>
      <c r="I53" s="177">
        <f t="shared" si="2"/>
        <v>103.61924999999999</v>
      </c>
      <c r="J53" s="6"/>
      <c r="K53" s="6"/>
    </row>
    <row r="54" spans="1:11" s="22" customFormat="1" hidden="1" x14ac:dyDescent="0.25">
      <c r="A54" s="31" t="s">
        <v>70</v>
      </c>
      <c r="B54" s="64" t="s">
        <v>71</v>
      </c>
      <c r="C54" s="33" t="s">
        <v>16</v>
      </c>
      <c r="D54" s="90"/>
      <c r="E54" s="41"/>
      <c r="F54" s="41"/>
      <c r="G54" s="41"/>
      <c r="H54" s="42"/>
      <c r="I54" s="177">
        <f t="shared" si="2"/>
        <v>0</v>
      </c>
      <c r="J54" s="6"/>
    </row>
    <row r="55" spans="1:11" s="22" customFormat="1" hidden="1" x14ac:dyDescent="0.25">
      <c r="A55" s="31" t="s">
        <v>72</v>
      </c>
      <c r="B55" s="63" t="s">
        <v>73</v>
      </c>
      <c r="C55" s="33" t="s">
        <v>16</v>
      </c>
      <c r="D55" s="90"/>
      <c r="E55" s="41"/>
      <c r="F55" s="41"/>
      <c r="G55" s="41"/>
      <c r="H55" s="42"/>
      <c r="I55" s="177">
        <f t="shared" si="2"/>
        <v>0</v>
      </c>
      <c r="J55" s="6"/>
    </row>
    <row r="56" spans="1:11" s="22" customFormat="1" x14ac:dyDescent="0.25">
      <c r="A56" s="31" t="s">
        <v>51</v>
      </c>
      <c r="B56" s="43" t="s">
        <v>74</v>
      </c>
      <c r="C56" s="33" t="s">
        <v>16</v>
      </c>
      <c r="D56" s="90">
        <v>7.8255600000000003</v>
      </c>
      <c r="E56" s="41">
        <f>D56*$J$34</f>
        <v>8.1385824000000007</v>
      </c>
      <c r="F56" s="41">
        <f>E56*$J$34</f>
        <v>8.4641256960000018</v>
      </c>
      <c r="G56" s="41">
        <f>F56*$J$34</f>
        <v>8.8026907238400014</v>
      </c>
      <c r="H56" s="42">
        <f>G56*$J$34</f>
        <v>9.1547983527936019</v>
      </c>
      <c r="I56" s="177">
        <f t="shared" si="2"/>
        <v>42.385757172633603</v>
      </c>
      <c r="J56" s="6"/>
    </row>
    <row r="57" spans="1:11" s="22" customFormat="1" x14ac:dyDescent="0.25">
      <c r="A57" s="31" t="s">
        <v>75</v>
      </c>
      <c r="B57" s="43" t="s">
        <v>76</v>
      </c>
      <c r="C57" s="33" t="s">
        <v>16</v>
      </c>
      <c r="D57" s="90"/>
      <c r="E57" s="41"/>
      <c r="F57" s="41"/>
      <c r="G57" s="41"/>
      <c r="H57" s="42"/>
      <c r="I57" s="177">
        <f t="shared" si="2"/>
        <v>0</v>
      </c>
      <c r="J57" s="6"/>
    </row>
    <row r="58" spans="1:11" s="30" customFormat="1" ht="14.25" x14ac:dyDescent="0.2">
      <c r="A58" s="57" t="s">
        <v>77</v>
      </c>
      <c r="B58" s="58" t="s">
        <v>78</v>
      </c>
      <c r="C58" s="59" t="s">
        <v>16</v>
      </c>
      <c r="D58" s="60">
        <f t="shared" ref="D58:H58" si="9">D59+D60+D61+D62+D63</f>
        <v>255.50916000000001</v>
      </c>
      <c r="E58" s="61">
        <f t="shared" si="9"/>
        <v>255.63994600000001</v>
      </c>
      <c r="F58" s="61">
        <f t="shared" si="9"/>
        <v>255.77596344</v>
      </c>
      <c r="G58" s="61">
        <f t="shared" si="9"/>
        <v>255.91742157760001</v>
      </c>
      <c r="H58" s="62">
        <f t="shared" si="9"/>
        <v>256.06453804070401</v>
      </c>
      <c r="I58" s="180">
        <f t="shared" si="2"/>
        <v>1278.907029058304</v>
      </c>
      <c r="J58" s="29"/>
    </row>
    <row r="59" spans="1:11" s="22" customFormat="1" ht="30" hidden="1" x14ac:dyDescent="0.25">
      <c r="A59" s="31" t="s">
        <v>79</v>
      </c>
      <c r="B59" s="56" t="s">
        <v>80</v>
      </c>
      <c r="C59" s="33" t="s">
        <v>16</v>
      </c>
      <c r="D59" s="90"/>
      <c r="E59" s="41"/>
      <c r="F59" s="41"/>
      <c r="G59" s="41"/>
      <c r="H59" s="42"/>
      <c r="I59" s="177">
        <f t="shared" si="2"/>
        <v>0</v>
      </c>
      <c r="J59" s="6"/>
    </row>
    <row r="60" spans="1:11" s="22" customFormat="1" ht="30" customHeight="1" x14ac:dyDescent="0.25">
      <c r="A60" s="31" t="s">
        <v>81</v>
      </c>
      <c r="B60" s="56" t="s">
        <v>82</v>
      </c>
      <c r="C60" s="33" t="s">
        <v>16</v>
      </c>
      <c r="D60" s="251">
        <v>252.23951</v>
      </c>
      <c r="E60" s="39">
        <f>D60</f>
        <v>252.23951</v>
      </c>
      <c r="F60" s="39">
        <f t="shared" ref="F60:H60" si="10">E60</f>
        <v>252.23951</v>
      </c>
      <c r="G60" s="39">
        <f t="shared" si="10"/>
        <v>252.23951</v>
      </c>
      <c r="H60" s="39">
        <f t="shared" si="10"/>
        <v>252.23951</v>
      </c>
      <c r="I60" s="252">
        <f t="shared" si="2"/>
        <v>1261.1975499999999</v>
      </c>
      <c r="J60" s="22" t="s">
        <v>83</v>
      </c>
    </row>
    <row r="61" spans="1:11" s="22" customFormat="1" hidden="1" x14ac:dyDescent="0.25">
      <c r="A61" s="31" t="s">
        <v>84</v>
      </c>
      <c r="B61" s="43" t="s">
        <v>85</v>
      </c>
      <c r="C61" s="33" t="s">
        <v>16</v>
      </c>
      <c r="D61" s="90"/>
      <c r="E61" s="41"/>
      <c r="F61" s="41"/>
      <c r="G61" s="41"/>
      <c r="H61" s="42"/>
      <c r="I61" s="177">
        <f t="shared" si="2"/>
        <v>0</v>
      </c>
      <c r="J61" s="6"/>
    </row>
    <row r="62" spans="1:11" s="22" customFormat="1" hidden="1" x14ac:dyDescent="0.25">
      <c r="A62" s="31" t="s">
        <v>86</v>
      </c>
      <c r="B62" s="43" t="s">
        <v>87</v>
      </c>
      <c r="C62" s="33" t="s">
        <v>16</v>
      </c>
      <c r="D62" s="90"/>
      <c r="E62" s="41"/>
      <c r="F62" s="41"/>
      <c r="G62" s="41"/>
      <c r="H62" s="42"/>
      <c r="I62" s="177">
        <f t="shared" si="2"/>
        <v>0</v>
      </c>
      <c r="J62" s="6"/>
    </row>
    <row r="63" spans="1:11" s="22" customFormat="1" x14ac:dyDescent="0.25">
      <c r="A63" s="31" t="s">
        <v>88</v>
      </c>
      <c r="B63" s="43" t="s">
        <v>89</v>
      </c>
      <c r="C63" s="33" t="s">
        <v>16</v>
      </c>
      <c r="D63" s="90">
        <v>3.2696499999999999</v>
      </c>
      <c r="E63" s="41">
        <f t="shared" ref="E63:H63" si="11">D63*$J$34</f>
        <v>3.400436</v>
      </c>
      <c r="F63" s="41">
        <f t="shared" si="11"/>
        <v>3.5364534400000003</v>
      </c>
      <c r="G63" s="41">
        <f t="shared" si="11"/>
        <v>3.6779115776000002</v>
      </c>
      <c r="H63" s="42">
        <f t="shared" si="11"/>
        <v>3.8250280407040003</v>
      </c>
      <c r="I63" s="177">
        <f t="shared" si="2"/>
        <v>17.709479058304002</v>
      </c>
      <c r="J63" s="6"/>
    </row>
    <row r="64" spans="1:11" s="30" customFormat="1" x14ac:dyDescent="0.25">
      <c r="A64" s="57" t="s">
        <v>90</v>
      </c>
      <c r="B64" s="58" t="s">
        <v>91</v>
      </c>
      <c r="C64" s="59" t="s">
        <v>16</v>
      </c>
      <c r="D64" s="182">
        <f>54.78233+16.74148</f>
        <v>71.523809999999997</v>
      </c>
      <c r="E64" s="66">
        <f t="shared" ref="E64:H64" si="12">D64*$J$34</f>
        <v>74.3847624</v>
      </c>
      <c r="F64" s="66">
        <f t="shared" si="12"/>
        <v>77.360152896000002</v>
      </c>
      <c r="G64" s="66">
        <f t="shared" si="12"/>
        <v>80.454559011840004</v>
      </c>
      <c r="H64" s="183">
        <f t="shared" si="12"/>
        <v>83.67274137231361</v>
      </c>
      <c r="I64" s="177">
        <f t="shared" si="2"/>
        <v>387.39602568015363</v>
      </c>
      <c r="J64" s="29"/>
    </row>
    <row r="65" spans="1:10" s="30" customFormat="1" x14ac:dyDescent="0.25">
      <c r="A65" s="57" t="s">
        <v>92</v>
      </c>
      <c r="B65" s="58" t="s">
        <v>93</v>
      </c>
      <c r="C65" s="59" t="s">
        <v>16</v>
      </c>
      <c r="D65" s="182">
        <v>22.178000000000001</v>
      </c>
      <c r="E65" s="66">
        <v>34.5</v>
      </c>
      <c r="F65" s="66">
        <v>30.164999999999999</v>
      </c>
      <c r="G65" s="66">
        <v>24.7</v>
      </c>
      <c r="H65" s="183">
        <f>13.774+4.83</f>
        <v>18.603999999999999</v>
      </c>
      <c r="I65" s="177">
        <f t="shared" si="2"/>
        <v>130.14699999999999</v>
      </c>
      <c r="J65" s="29"/>
    </row>
    <row r="66" spans="1:10" s="30" customFormat="1" ht="14.25" x14ac:dyDescent="0.2">
      <c r="A66" s="57" t="s">
        <v>94</v>
      </c>
      <c r="B66" s="58" t="s">
        <v>95</v>
      </c>
      <c r="C66" s="59" t="s">
        <v>16</v>
      </c>
      <c r="D66" s="60">
        <f t="shared" ref="D66" si="13">D67+D68</f>
        <v>2.0152700000000001</v>
      </c>
      <c r="E66" s="61">
        <f t="shared" ref="E66:H66" si="14">D66*$J$34</f>
        <v>2.0958808000000002</v>
      </c>
      <c r="F66" s="61">
        <f t="shared" si="14"/>
        <v>2.1797160320000004</v>
      </c>
      <c r="G66" s="61">
        <f t="shared" si="14"/>
        <v>2.2669046732800004</v>
      </c>
      <c r="H66" s="62">
        <f t="shared" si="14"/>
        <v>2.3575808602112005</v>
      </c>
      <c r="I66" s="180">
        <f t="shared" si="2"/>
        <v>10.915352365491202</v>
      </c>
      <c r="J66" s="29"/>
    </row>
    <row r="67" spans="1:10" s="22" customFormat="1" x14ac:dyDescent="0.25">
      <c r="A67" s="31" t="s">
        <v>96</v>
      </c>
      <c r="B67" s="43" t="s">
        <v>97</v>
      </c>
      <c r="C67" s="33" t="s">
        <v>16</v>
      </c>
      <c r="D67" s="90">
        <v>1.7674399999999999</v>
      </c>
      <c r="E67" s="41">
        <f t="shared" ref="E67:H67" si="15">D67*$J$34</f>
        <v>1.8381376</v>
      </c>
      <c r="F67" s="41">
        <f t="shared" si="15"/>
        <v>1.9116631040000001</v>
      </c>
      <c r="G67" s="41">
        <f t="shared" si="15"/>
        <v>1.9881296281600001</v>
      </c>
      <c r="H67" s="42">
        <f t="shared" si="15"/>
        <v>2.0676548132864001</v>
      </c>
      <c r="I67" s="177">
        <f t="shared" si="2"/>
        <v>9.573025145446401</v>
      </c>
      <c r="J67" s="11" t="s">
        <v>698</v>
      </c>
    </row>
    <row r="68" spans="1:10" s="22" customFormat="1" x14ac:dyDescent="0.25">
      <c r="A68" s="31" t="s">
        <v>98</v>
      </c>
      <c r="B68" s="43" t="s">
        <v>99</v>
      </c>
      <c r="C68" s="33" t="s">
        <v>16</v>
      </c>
      <c r="D68" s="90">
        <v>0.24782999999999999</v>
      </c>
      <c r="E68" s="41">
        <f t="shared" ref="E68:H68" si="16">D68*$J$34</f>
        <v>0.25774320000000001</v>
      </c>
      <c r="F68" s="41">
        <f t="shared" si="16"/>
        <v>0.26805292800000002</v>
      </c>
      <c r="G68" s="41">
        <f t="shared" si="16"/>
        <v>0.27877504512000001</v>
      </c>
      <c r="H68" s="42">
        <f t="shared" si="16"/>
        <v>0.28992604692480001</v>
      </c>
      <c r="I68" s="177">
        <f t="shared" si="2"/>
        <v>1.3423272200448</v>
      </c>
      <c r="J68" s="6"/>
    </row>
    <row r="69" spans="1:10" s="30" customFormat="1" ht="14.25" x14ac:dyDescent="0.2">
      <c r="A69" s="57" t="s">
        <v>100</v>
      </c>
      <c r="B69" s="58" t="s">
        <v>101</v>
      </c>
      <c r="C69" s="59" t="s">
        <v>16</v>
      </c>
      <c r="D69" s="60">
        <f t="shared" ref="D69" si="17">D70+D71+D72</f>
        <v>87.275739999999999</v>
      </c>
      <c r="E69" s="61">
        <f t="shared" ref="E69:H69" si="18">D69*$J$34</f>
        <v>90.766769600000003</v>
      </c>
      <c r="F69" s="61">
        <f t="shared" si="18"/>
        <v>94.397440384000006</v>
      </c>
      <c r="G69" s="61">
        <f t="shared" si="18"/>
        <v>98.173337999360015</v>
      </c>
      <c r="H69" s="62">
        <f t="shared" si="18"/>
        <v>102.10027151933441</v>
      </c>
      <c r="I69" s="180">
        <f t="shared" si="2"/>
        <v>472.71355950269441</v>
      </c>
      <c r="J69" s="29"/>
    </row>
    <row r="70" spans="1:10" s="22" customFormat="1" x14ac:dyDescent="0.25">
      <c r="A70" s="31" t="s">
        <v>102</v>
      </c>
      <c r="B70" s="43" t="s">
        <v>103</v>
      </c>
      <c r="C70" s="33" t="s">
        <v>16</v>
      </c>
      <c r="D70" s="90"/>
      <c r="E70" s="41"/>
      <c r="F70" s="41"/>
      <c r="G70" s="41"/>
      <c r="H70" s="42"/>
      <c r="I70" s="177">
        <f t="shared" si="2"/>
        <v>0</v>
      </c>
      <c r="J70" s="6"/>
    </row>
    <row r="71" spans="1:10" s="22" customFormat="1" ht="15.75" customHeight="1" x14ac:dyDescent="0.25">
      <c r="A71" s="31" t="s">
        <v>104</v>
      </c>
      <c r="B71" s="43" t="s">
        <v>105</v>
      </c>
      <c r="C71" s="33" t="s">
        <v>16</v>
      </c>
      <c r="D71" s="90">
        <v>83.932569999999998</v>
      </c>
      <c r="E71" s="41">
        <f t="shared" ref="E71:H71" si="19">D71*$J$34</f>
        <v>87.289872799999998</v>
      </c>
      <c r="F71" s="41">
        <f t="shared" si="19"/>
        <v>90.781467711999994</v>
      </c>
      <c r="G71" s="41">
        <f t="shared" si="19"/>
        <v>94.412726420479999</v>
      </c>
      <c r="H71" s="42">
        <f t="shared" si="19"/>
        <v>98.189235477299206</v>
      </c>
      <c r="I71" s="177">
        <f t="shared" si="2"/>
        <v>454.60587240977918</v>
      </c>
      <c r="J71" s="6"/>
    </row>
    <row r="72" spans="1:10" s="22" customFormat="1" ht="15.75" thickBot="1" x14ac:dyDescent="0.3">
      <c r="A72" s="67" t="s">
        <v>106</v>
      </c>
      <c r="B72" s="68" t="s">
        <v>107</v>
      </c>
      <c r="C72" s="69" t="s">
        <v>16</v>
      </c>
      <c r="D72" s="184">
        <f>0.80628+2+0.12+0.41689</f>
        <v>3.3431700000000002</v>
      </c>
      <c r="E72" s="50">
        <f t="shared" ref="E72:H72" si="20">D72*$J$34</f>
        <v>3.4768968000000005</v>
      </c>
      <c r="F72" s="50">
        <f t="shared" si="20"/>
        <v>3.6159726720000007</v>
      </c>
      <c r="G72" s="50">
        <f t="shared" si="20"/>
        <v>3.7606115788800007</v>
      </c>
      <c r="H72" s="102">
        <f t="shared" si="20"/>
        <v>3.9110360420352008</v>
      </c>
      <c r="I72" s="177">
        <f t="shared" si="2"/>
        <v>18.107687092915203</v>
      </c>
      <c r="J72" s="6"/>
    </row>
    <row r="73" spans="1:10" s="30" customFormat="1" ht="14.25" x14ac:dyDescent="0.2">
      <c r="A73" s="23" t="s">
        <v>108</v>
      </c>
      <c r="B73" s="72" t="s">
        <v>109</v>
      </c>
      <c r="C73" s="25" t="s">
        <v>16</v>
      </c>
      <c r="D73" s="26">
        <f t="shared" ref="D73" si="21">D74+D75+D76</f>
        <v>22.867359999999998</v>
      </c>
      <c r="E73" s="27">
        <f t="shared" ref="E73:H73" si="22">D73*$J$34</f>
        <v>23.7820544</v>
      </c>
      <c r="F73" s="27">
        <f t="shared" si="22"/>
        <v>24.733336575999999</v>
      </c>
      <c r="G73" s="27">
        <f t="shared" si="22"/>
        <v>25.72267003904</v>
      </c>
      <c r="H73" s="27">
        <f t="shared" si="22"/>
        <v>26.751576840601601</v>
      </c>
      <c r="I73" s="28">
        <f t="shared" si="2"/>
        <v>123.85699785564159</v>
      </c>
      <c r="J73" s="29"/>
    </row>
    <row r="74" spans="1:10" s="22" customFormat="1" x14ac:dyDescent="0.25">
      <c r="A74" s="31" t="s">
        <v>110</v>
      </c>
      <c r="B74" s="43" t="s">
        <v>111</v>
      </c>
      <c r="C74" s="33" t="s">
        <v>16</v>
      </c>
      <c r="D74" s="38">
        <v>15.06996</v>
      </c>
      <c r="E74" s="41">
        <f t="shared" ref="E74:H74" si="23">D74*$J$34</f>
        <v>15.672758400000001</v>
      </c>
      <c r="F74" s="41">
        <f t="shared" si="23"/>
        <v>16.299668736000001</v>
      </c>
      <c r="G74" s="41">
        <f t="shared" si="23"/>
        <v>16.95165548544</v>
      </c>
      <c r="H74" s="41">
        <f t="shared" si="23"/>
        <v>17.629721704857602</v>
      </c>
      <c r="I74" s="42">
        <f t="shared" si="2"/>
        <v>81.623764326297604</v>
      </c>
      <c r="J74" s="6"/>
    </row>
    <row r="75" spans="1:10" s="22" customFormat="1" x14ac:dyDescent="0.25">
      <c r="A75" s="31" t="s">
        <v>112</v>
      </c>
      <c r="B75" s="43" t="s">
        <v>113</v>
      </c>
      <c r="C75" s="33" t="s">
        <v>16</v>
      </c>
      <c r="D75" s="38"/>
      <c r="E75" s="41"/>
      <c r="F75" s="41"/>
      <c r="G75" s="41"/>
      <c r="H75" s="41"/>
      <c r="I75" s="42">
        <f t="shared" si="2"/>
        <v>0</v>
      </c>
      <c r="J75" s="6"/>
    </row>
    <row r="76" spans="1:10" s="22" customFormat="1" ht="15.75" thickBot="1" x14ac:dyDescent="0.3">
      <c r="A76" s="44" t="s">
        <v>114</v>
      </c>
      <c r="B76" s="73" t="s">
        <v>115</v>
      </c>
      <c r="C76" s="46" t="s">
        <v>16</v>
      </c>
      <c r="D76" s="47">
        <f>2.78246+1.00567+0.1031+0.39568+0.69125+2.81924</f>
        <v>7.7973999999999997</v>
      </c>
      <c r="E76" s="50">
        <f>D76*$J$34</f>
        <v>8.1092960000000005</v>
      </c>
      <c r="F76" s="50">
        <f>E76*$J$34</f>
        <v>8.43366784</v>
      </c>
      <c r="G76" s="50">
        <f>F76*$J$34</f>
        <v>8.7710145536000006</v>
      </c>
      <c r="H76" s="50">
        <f>G76*$J$34</f>
        <v>9.121855135744001</v>
      </c>
      <c r="I76" s="42">
        <f t="shared" si="2"/>
        <v>42.233233529344005</v>
      </c>
      <c r="J76" s="6"/>
    </row>
    <row r="77" spans="1:10" s="254" customFormat="1" ht="14.25" x14ac:dyDescent="0.2">
      <c r="A77" s="51" t="s">
        <v>116</v>
      </c>
      <c r="B77" s="24" t="s">
        <v>117</v>
      </c>
      <c r="C77" s="53" t="s">
        <v>16</v>
      </c>
      <c r="D77" s="26">
        <f>D19-D34</f>
        <v>-45.237509999999929</v>
      </c>
      <c r="E77" s="27">
        <f>E19-E34</f>
        <v>1.6076899999999341</v>
      </c>
      <c r="F77" s="27">
        <f t="shared" ref="F77:H77" si="24">F19-F34</f>
        <v>4.5336545440000009</v>
      </c>
      <c r="G77" s="27">
        <f t="shared" si="24"/>
        <v>8.1332576697598142</v>
      </c>
      <c r="H77" s="28">
        <f t="shared" si="24"/>
        <v>11.889244920550368</v>
      </c>
      <c r="I77" s="179">
        <f t="shared" si="2"/>
        <v>-19.073662865689812</v>
      </c>
      <c r="J77" s="253"/>
    </row>
    <row r="78" spans="1:10" s="22" customFormat="1" hidden="1" x14ac:dyDescent="0.25">
      <c r="A78" s="31" t="s">
        <v>118</v>
      </c>
      <c r="B78" s="32" t="s">
        <v>18</v>
      </c>
      <c r="C78" s="33" t="s">
        <v>16</v>
      </c>
      <c r="D78" s="34"/>
      <c r="E78" s="35"/>
      <c r="F78" s="35"/>
      <c r="G78" s="35"/>
      <c r="H78" s="36"/>
      <c r="I78" s="176">
        <f t="shared" si="2"/>
        <v>0</v>
      </c>
      <c r="J78" s="6"/>
    </row>
    <row r="79" spans="1:10" s="22" customFormat="1" ht="30" hidden="1" x14ac:dyDescent="0.25">
      <c r="A79" s="31" t="s">
        <v>119</v>
      </c>
      <c r="B79" s="56" t="s">
        <v>20</v>
      </c>
      <c r="C79" s="33" t="s">
        <v>16</v>
      </c>
      <c r="D79" s="90"/>
      <c r="E79" s="41"/>
      <c r="F79" s="41"/>
      <c r="G79" s="41"/>
      <c r="H79" s="42"/>
      <c r="I79" s="177">
        <f t="shared" si="2"/>
        <v>0</v>
      </c>
      <c r="J79" s="6"/>
    </row>
    <row r="80" spans="1:10" s="22" customFormat="1" ht="30" hidden="1" x14ac:dyDescent="0.25">
      <c r="A80" s="31" t="s">
        <v>120</v>
      </c>
      <c r="B80" s="56" t="s">
        <v>22</v>
      </c>
      <c r="C80" s="33" t="s">
        <v>16</v>
      </c>
      <c r="D80" s="90"/>
      <c r="E80" s="41"/>
      <c r="F80" s="41"/>
      <c r="G80" s="41"/>
      <c r="H80" s="42"/>
      <c r="I80" s="177">
        <f t="shared" si="2"/>
        <v>0</v>
      </c>
      <c r="J80" s="6"/>
    </row>
    <row r="81" spans="1:10" s="22" customFormat="1" ht="30" hidden="1" x14ac:dyDescent="0.25">
      <c r="A81" s="31" t="s">
        <v>121</v>
      </c>
      <c r="B81" s="56" t="s">
        <v>24</v>
      </c>
      <c r="C81" s="33" t="s">
        <v>16</v>
      </c>
      <c r="D81" s="90"/>
      <c r="E81" s="41"/>
      <c r="F81" s="41"/>
      <c r="G81" s="41"/>
      <c r="H81" s="42"/>
      <c r="I81" s="177">
        <f t="shared" si="2"/>
        <v>0</v>
      </c>
      <c r="J81" s="6"/>
    </row>
    <row r="82" spans="1:10" s="22" customFormat="1" hidden="1" x14ac:dyDescent="0.25">
      <c r="A82" s="31" t="s">
        <v>122</v>
      </c>
      <c r="B82" s="32" t="s">
        <v>26</v>
      </c>
      <c r="C82" s="33" t="s">
        <v>16</v>
      </c>
      <c r="D82" s="90"/>
      <c r="E82" s="41"/>
      <c r="F82" s="41"/>
      <c r="G82" s="41"/>
      <c r="H82" s="42"/>
      <c r="I82" s="177">
        <f t="shared" si="2"/>
        <v>0</v>
      </c>
      <c r="J82" s="6"/>
    </row>
    <row r="83" spans="1:10" s="22" customFormat="1" x14ac:dyDescent="0.25">
      <c r="A83" s="31" t="s">
        <v>123</v>
      </c>
      <c r="B83" s="32" t="s">
        <v>28</v>
      </c>
      <c r="C83" s="33" t="s">
        <v>16</v>
      </c>
      <c r="D83" s="181"/>
      <c r="E83" s="41"/>
      <c r="F83" s="41"/>
      <c r="G83" s="41"/>
      <c r="H83" s="42"/>
      <c r="I83" s="177">
        <f t="shared" si="2"/>
        <v>0</v>
      </c>
      <c r="J83" s="6"/>
    </row>
    <row r="84" spans="1:10" s="22" customFormat="1" hidden="1" x14ac:dyDescent="0.25">
      <c r="A84" s="31" t="s">
        <v>124</v>
      </c>
      <c r="B84" s="32" t="s">
        <v>30</v>
      </c>
      <c r="C84" s="33" t="s">
        <v>16</v>
      </c>
      <c r="D84" s="90"/>
      <c r="E84" s="41"/>
      <c r="F84" s="41"/>
      <c r="G84" s="41"/>
      <c r="H84" s="42"/>
      <c r="I84" s="177">
        <f t="shared" si="2"/>
        <v>0</v>
      </c>
      <c r="J84" s="6"/>
    </row>
    <row r="85" spans="1:10" s="22" customFormat="1" x14ac:dyDescent="0.25">
      <c r="A85" s="31" t="s">
        <v>125</v>
      </c>
      <c r="B85" s="32" t="s">
        <v>32</v>
      </c>
      <c r="C85" s="33" t="s">
        <v>16</v>
      </c>
      <c r="D85" s="90"/>
      <c r="E85" s="41"/>
      <c r="F85" s="41"/>
      <c r="G85" s="41"/>
      <c r="H85" s="42"/>
      <c r="I85" s="177">
        <f t="shared" si="2"/>
        <v>0</v>
      </c>
      <c r="J85" s="6"/>
    </row>
    <row r="86" spans="1:10" s="22" customFormat="1" hidden="1" x14ac:dyDescent="0.25">
      <c r="A86" s="31" t="s">
        <v>126</v>
      </c>
      <c r="B86" s="32" t="s">
        <v>34</v>
      </c>
      <c r="C86" s="33" t="s">
        <v>16</v>
      </c>
      <c r="D86" s="90"/>
      <c r="E86" s="41"/>
      <c r="F86" s="41"/>
      <c r="G86" s="41"/>
      <c r="H86" s="42"/>
      <c r="I86" s="177">
        <f t="shared" si="2"/>
        <v>0</v>
      </c>
      <c r="J86" s="6"/>
    </row>
    <row r="87" spans="1:10" s="22" customFormat="1" hidden="1" x14ac:dyDescent="0.25">
      <c r="A87" s="31" t="s">
        <v>127</v>
      </c>
      <c r="B87" s="32" t="s">
        <v>36</v>
      </c>
      <c r="C87" s="33" t="s">
        <v>16</v>
      </c>
      <c r="D87" s="90"/>
      <c r="E87" s="41"/>
      <c r="F87" s="41"/>
      <c r="G87" s="41"/>
      <c r="H87" s="42"/>
      <c r="I87" s="177">
        <f t="shared" si="2"/>
        <v>0</v>
      </c>
      <c r="J87" s="6"/>
    </row>
    <row r="88" spans="1:10" s="22" customFormat="1" ht="30" hidden="1" x14ac:dyDescent="0.25">
      <c r="A88" s="31" t="s">
        <v>128</v>
      </c>
      <c r="B88" s="37" t="s">
        <v>38</v>
      </c>
      <c r="C88" s="33" t="s">
        <v>16</v>
      </c>
      <c r="D88" s="90"/>
      <c r="E88" s="41"/>
      <c r="F88" s="41"/>
      <c r="G88" s="41"/>
      <c r="H88" s="42"/>
      <c r="I88" s="177">
        <f t="shared" si="2"/>
        <v>0</v>
      </c>
      <c r="J88" s="6"/>
    </row>
    <row r="89" spans="1:10" s="22" customFormat="1" hidden="1" x14ac:dyDescent="0.25">
      <c r="A89" s="31" t="s">
        <v>129</v>
      </c>
      <c r="B89" s="56" t="s">
        <v>40</v>
      </c>
      <c r="C89" s="33" t="s">
        <v>16</v>
      </c>
      <c r="D89" s="90"/>
      <c r="E89" s="41"/>
      <c r="F89" s="41"/>
      <c r="G89" s="41"/>
      <c r="H89" s="42"/>
      <c r="I89" s="177">
        <f t="shared" ref="I89:I152" si="25">SUM(D89:H89)</f>
        <v>0</v>
      </c>
      <c r="J89" s="6"/>
    </row>
    <row r="90" spans="1:10" s="22" customFormat="1" hidden="1" x14ac:dyDescent="0.25">
      <c r="A90" s="31" t="s">
        <v>130</v>
      </c>
      <c r="B90" s="43" t="s">
        <v>42</v>
      </c>
      <c r="C90" s="33" t="s">
        <v>16</v>
      </c>
      <c r="D90" s="90"/>
      <c r="E90" s="41"/>
      <c r="F90" s="41"/>
      <c r="G90" s="41"/>
      <c r="H90" s="42"/>
      <c r="I90" s="177">
        <f t="shared" si="25"/>
        <v>0</v>
      </c>
      <c r="J90" s="6"/>
    </row>
    <row r="91" spans="1:10" s="22" customFormat="1" x14ac:dyDescent="0.25">
      <c r="A91" s="31" t="s">
        <v>131</v>
      </c>
      <c r="B91" s="32" t="s">
        <v>44</v>
      </c>
      <c r="C91" s="33" t="s">
        <v>16</v>
      </c>
      <c r="D91" s="90"/>
      <c r="E91" s="41"/>
      <c r="F91" s="41"/>
      <c r="G91" s="41"/>
      <c r="H91" s="42"/>
      <c r="I91" s="177">
        <f t="shared" si="25"/>
        <v>0</v>
      </c>
      <c r="J91" s="6"/>
    </row>
    <row r="92" spans="1:10" s="30" customFormat="1" ht="14.25" x14ac:dyDescent="0.2">
      <c r="A92" s="57" t="s">
        <v>132</v>
      </c>
      <c r="B92" s="76" t="s">
        <v>133</v>
      </c>
      <c r="C92" s="59" t="s">
        <v>16</v>
      </c>
      <c r="D92" s="60">
        <f>D93-D99</f>
        <v>-23.563809999999989</v>
      </c>
      <c r="E92" s="61">
        <f t="shared" ref="E92:H92" si="26">E93-E99</f>
        <v>0</v>
      </c>
      <c r="F92" s="61">
        <f t="shared" si="26"/>
        <v>0</v>
      </c>
      <c r="G92" s="61">
        <f t="shared" si="26"/>
        <v>0</v>
      </c>
      <c r="H92" s="62">
        <f t="shared" si="26"/>
        <v>0</v>
      </c>
      <c r="I92" s="180">
        <f t="shared" si="25"/>
        <v>-23.563809999999989</v>
      </c>
      <c r="J92" s="29"/>
    </row>
    <row r="93" spans="1:10" s="22" customFormat="1" x14ac:dyDescent="0.25">
      <c r="A93" s="31" t="s">
        <v>134</v>
      </c>
      <c r="B93" s="37" t="s">
        <v>135</v>
      </c>
      <c r="C93" s="33" t="s">
        <v>16</v>
      </c>
      <c r="D93" s="34">
        <f>D94+D95+D96+D98</f>
        <v>16.867080000000001</v>
      </c>
      <c r="E93" s="35"/>
      <c r="F93" s="35"/>
      <c r="G93" s="35"/>
      <c r="H93" s="36"/>
      <c r="I93" s="180">
        <f t="shared" si="25"/>
        <v>16.867080000000001</v>
      </c>
      <c r="J93" s="6"/>
    </row>
    <row r="94" spans="1:10" s="22" customFormat="1" x14ac:dyDescent="0.25">
      <c r="A94" s="31" t="s">
        <v>136</v>
      </c>
      <c r="B94" s="56" t="s">
        <v>137</v>
      </c>
      <c r="C94" s="33" t="s">
        <v>16</v>
      </c>
      <c r="D94" s="90"/>
      <c r="E94" s="41"/>
      <c r="F94" s="41"/>
      <c r="G94" s="41"/>
      <c r="H94" s="42"/>
      <c r="I94" s="180">
        <f t="shared" si="25"/>
        <v>0</v>
      </c>
      <c r="J94" s="6"/>
    </row>
    <row r="95" spans="1:10" s="22" customFormat="1" x14ac:dyDescent="0.25">
      <c r="A95" s="31" t="s">
        <v>138</v>
      </c>
      <c r="B95" s="56" t="s">
        <v>139</v>
      </c>
      <c r="C95" s="33" t="s">
        <v>16</v>
      </c>
      <c r="D95" s="218">
        <f>3.72/1000</f>
        <v>3.7200000000000002E-3</v>
      </c>
      <c r="E95" s="41"/>
      <c r="F95" s="41"/>
      <c r="G95" s="41"/>
      <c r="H95" s="42"/>
      <c r="I95" s="180">
        <f t="shared" si="25"/>
        <v>3.7200000000000002E-3</v>
      </c>
      <c r="J95" s="6"/>
    </row>
    <row r="96" spans="1:10" s="22" customFormat="1" x14ac:dyDescent="0.25">
      <c r="A96" s="31" t="s">
        <v>140</v>
      </c>
      <c r="B96" s="56" t="s">
        <v>141</v>
      </c>
      <c r="C96" s="33" t="s">
        <v>16</v>
      </c>
      <c r="D96" s="90">
        <f>D97</f>
        <v>0</v>
      </c>
      <c r="E96" s="41"/>
      <c r="F96" s="41"/>
      <c r="G96" s="41"/>
      <c r="H96" s="42"/>
      <c r="I96" s="180">
        <f t="shared" si="25"/>
        <v>0</v>
      </c>
      <c r="J96" s="6"/>
    </row>
    <row r="97" spans="1:10" s="22" customFormat="1" x14ac:dyDescent="0.25">
      <c r="A97" s="31" t="s">
        <v>142</v>
      </c>
      <c r="B97" s="63" t="s">
        <v>143</v>
      </c>
      <c r="C97" s="33" t="s">
        <v>16</v>
      </c>
      <c r="D97" s="90"/>
      <c r="E97" s="41"/>
      <c r="F97" s="41"/>
      <c r="G97" s="41"/>
      <c r="H97" s="42"/>
      <c r="I97" s="180">
        <f t="shared" si="25"/>
        <v>0</v>
      </c>
      <c r="J97" s="6"/>
    </row>
    <row r="98" spans="1:10" s="22" customFormat="1" x14ac:dyDescent="0.25">
      <c r="A98" s="31" t="s">
        <v>144</v>
      </c>
      <c r="B98" s="43" t="s">
        <v>145</v>
      </c>
      <c r="C98" s="33" t="s">
        <v>16</v>
      </c>
      <c r="D98" s="90">
        <f>1.74152+15.12184</f>
        <v>16.86336</v>
      </c>
      <c r="E98" s="41"/>
      <c r="F98" s="41"/>
      <c r="G98" s="41"/>
      <c r="H98" s="42"/>
      <c r="I98" s="180">
        <f t="shared" si="25"/>
        <v>16.86336</v>
      </c>
      <c r="J98" s="6"/>
    </row>
    <row r="99" spans="1:10" s="22" customFormat="1" x14ac:dyDescent="0.25">
      <c r="A99" s="31" t="s">
        <v>146</v>
      </c>
      <c r="B99" s="77" t="s">
        <v>101</v>
      </c>
      <c r="C99" s="33" t="s">
        <v>16</v>
      </c>
      <c r="D99" s="34">
        <f t="shared" ref="D99" si="27">D100+D101+D102+D104</f>
        <v>40.430889999999991</v>
      </c>
      <c r="E99" s="35"/>
      <c r="F99" s="35"/>
      <c r="G99" s="35"/>
      <c r="H99" s="36"/>
      <c r="I99" s="180">
        <f t="shared" si="25"/>
        <v>40.430889999999991</v>
      </c>
      <c r="J99" s="6"/>
    </row>
    <row r="100" spans="1:10" s="22" customFormat="1" x14ac:dyDescent="0.25">
      <c r="A100" s="31" t="s">
        <v>147</v>
      </c>
      <c r="B100" s="43" t="s">
        <v>148</v>
      </c>
      <c r="C100" s="33" t="s">
        <v>16</v>
      </c>
      <c r="D100" s="90">
        <f>1.19109+0.4308+0.45+2.04</f>
        <v>4.1118900000000007</v>
      </c>
      <c r="E100" s="41"/>
      <c r="F100" s="41"/>
      <c r="G100" s="41"/>
      <c r="H100" s="42"/>
      <c r="I100" s="180">
        <f t="shared" si="25"/>
        <v>4.1118900000000007</v>
      </c>
      <c r="J100" s="6"/>
    </row>
    <row r="101" spans="1:10" s="22" customFormat="1" x14ac:dyDescent="0.25">
      <c r="A101" s="31" t="s">
        <v>149</v>
      </c>
      <c r="B101" s="43" t="s">
        <v>150</v>
      </c>
      <c r="C101" s="33" t="s">
        <v>16</v>
      </c>
      <c r="D101" s="90">
        <v>4.1423100000000002</v>
      </c>
      <c r="E101" s="41"/>
      <c r="F101" s="41"/>
      <c r="G101" s="41"/>
      <c r="H101" s="42"/>
      <c r="I101" s="180">
        <f t="shared" si="25"/>
        <v>4.1423100000000002</v>
      </c>
      <c r="J101" s="6"/>
    </row>
    <row r="102" spans="1:10" s="22" customFormat="1" x14ac:dyDescent="0.25">
      <c r="A102" s="31" t="s">
        <v>151</v>
      </c>
      <c r="B102" s="43" t="s">
        <v>152</v>
      </c>
      <c r="C102" s="33" t="s">
        <v>16</v>
      </c>
      <c r="D102" s="90"/>
      <c r="E102" s="41"/>
      <c r="F102" s="41"/>
      <c r="G102" s="41"/>
      <c r="H102" s="42"/>
      <c r="I102" s="177">
        <f t="shared" si="25"/>
        <v>0</v>
      </c>
      <c r="J102" s="6"/>
    </row>
    <row r="103" spans="1:10" s="22" customFormat="1" x14ac:dyDescent="0.25">
      <c r="A103" s="31" t="s">
        <v>153</v>
      </c>
      <c r="B103" s="63" t="s">
        <v>154</v>
      </c>
      <c r="C103" s="33" t="s">
        <v>16</v>
      </c>
      <c r="D103" s="90"/>
      <c r="E103" s="41"/>
      <c r="F103" s="41"/>
      <c r="G103" s="41"/>
      <c r="H103" s="42"/>
      <c r="I103" s="177">
        <f t="shared" si="25"/>
        <v>0</v>
      </c>
      <c r="J103" s="6"/>
    </row>
    <row r="104" spans="1:10" s="22" customFormat="1" x14ac:dyDescent="0.25">
      <c r="A104" s="31" t="s">
        <v>155</v>
      </c>
      <c r="B104" s="43" t="s">
        <v>156</v>
      </c>
      <c r="C104" s="33" t="s">
        <v>16</v>
      </c>
      <c r="D104" s="90">
        <f>0.36+0.12+0.03563+12.47626+0.181+17.5098+0.744+0.75</f>
        <v>32.176689999999994</v>
      </c>
      <c r="E104" s="41"/>
      <c r="F104" s="41"/>
      <c r="G104" s="41"/>
      <c r="H104" s="42"/>
      <c r="I104" s="177">
        <f t="shared" si="25"/>
        <v>32.176689999999994</v>
      </c>
      <c r="J104" s="6"/>
    </row>
    <row r="105" spans="1:10" s="30" customFormat="1" ht="28.5" x14ac:dyDescent="0.2">
      <c r="A105" s="57" t="s">
        <v>157</v>
      </c>
      <c r="B105" s="76" t="s">
        <v>158</v>
      </c>
      <c r="C105" s="59" t="s">
        <v>16</v>
      </c>
      <c r="D105" s="60">
        <f>D92+D77</f>
        <v>-68.801319999999919</v>
      </c>
      <c r="E105" s="61">
        <f t="shared" ref="E105:H105" si="28">E92+E77</f>
        <v>1.6076899999999341</v>
      </c>
      <c r="F105" s="61">
        <f t="shared" si="28"/>
        <v>4.5336545440000009</v>
      </c>
      <c r="G105" s="61">
        <f t="shared" si="28"/>
        <v>8.1332576697598142</v>
      </c>
      <c r="H105" s="62">
        <f t="shared" si="28"/>
        <v>11.889244920550368</v>
      </c>
      <c r="I105" s="180">
        <f t="shared" si="25"/>
        <v>-42.637472865689801</v>
      </c>
      <c r="J105" s="29"/>
    </row>
    <row r="106" spans="1:10" s="22" customFormat="1" ht="30" hidden="1" x14ac:dyDescent="0.25">
      <c r="A106" s="31" t="s">
        <v>159</v>
      </c>
      <c r="B106" s="37" t="s">
        <v>160</v>
      </c>
      <c r="C106" s="33" t="s">
        <v>16</v>
      </c>
      <c r="D106" s="34"/>
      <c r="E106" s="35"/>
      <c r="F106" s="35"/>
      <c r="G106" s="35"/>
      <c r="H106" s="36"/>
      <c r="I106" s="176">
        <f t="shared" si="25"/>
        <v>0</v>
      </c>
      <c r="J106" s="6"/>
    </row>
    <row r="107" spans="1:10" s="22" customFormat="1" ht="30" hidden="1" x14ac:dyDescent="0.25">
      <c r="A107" s="31" t="s">
        <v>161</v>
      </c>
      <c r="B107" s="56" t="s">
        <v>20</v>
      </c>
      <c r="C107" s="33" t="s">
        <v>16</v>
      </c>
      <c r="D107" s="90"/>
      <c r="E107" s="41"/>
      <c r="F107" s="41"/>
      <c r="G107" s="41"/>
      <c r="H107" s="42"/>
      <c r="I107" s="177">
        <f t="shared" si="25"/>
        <v>0</v>
      </c>
      <c r="J107" s="6"/>
    </row>
    <row r="108" spans="1:10" s="22" customFormat="1" ht="30" hidden="1" x14ac:dyDescent="0.25">
      <c r="A108" s="31" t="s">
        <v>162</v>
      </c>
      <c r="B108" s="56" t="s">
        <v>22</v>
      </c>
      <c r="C108" s="33" t="s">
        <v>16</v>
      </c>
      <c r="D108" s="90"/>
      <c r="E108" s="41"/>
      <c r="F108" s="41"/>
      <c r="G108" s="41"/>
      <c r="H108" s="42"/>
      <c r="I108" s="177">
        <f t="shared" si="25"/>
        <v>0</v>
      </c>
      <c r="J108" s="6"/>
    </row>
    <row r="109" spans="1:10" s="22" customFormat="1" ht="30" hidden="1" x14ac:dyDescent="0.25">
      <c r="A109" s="31" t="s">
        <v>163</v>
      </c>
      <c r="B109" s="56" t="s">
        <v>24</v>
      </c>
      <c r="C109" s="33" t="s">
        <v>16</v>
      </c>
      <c r="D109" s="90"/>
      <c r="E109" s="41"/>
      <c r="F109" s="41"/>
      <c r="G109" s="41"/>
      <c r="H109" s="42"/>
      <c r="I109" s="177">
        <f t="shared" si="25"/>
        <v>0</v>
      </c>
      <c r="J109" s="6"/>
    </row>
    <row r="110" spans="1:10" s="22" customFormat="1" hidden="1" x14ac:dyDescent="0.25">
      <c r="A110" s="31" t="s">
        <v>164</v>
      </c>
      <c r="B110" s="32" t="s">
        <v>26</v>
      </c>
      <c r="C110" s="33" t="s">
        <v>16</v>
      </c>
      <c r="D110" s="90"/>
      <c r="E110" s="41"/>
      <c r="F110" s="41"/>
      <c r="G110" s="41"/>
      <c r="H110" s="42"/>
      <c r="I110" s="177">
        <f t="shared" si="25"/>
        <v>0</v>
      </c>
      <c r="J110" s="6"/>
    </row>
    <row r="111" spans="1:10" s="22" customFormat="1" x14ac:dyDescent="0.25">
      <c r="A111" s="31" t="s">
        <v>165</v>
      </c>
      <c r="B111" s="32" t="s">
        <v>28</v>
      </c>
      <c r="C111" s="33" t="s">
        <v>16</v>
      </c>
      <c r="D111" s="181">
        <f>D105</f>
        <v>-68.801319999999919</v>
      </c>
      <c r="E111" s="41">
        <f t="shared" ref="E111:H111" si="29">E105</f>
        <v>1.6076899999999341</v>
      </c>
      <c r="F111" s="41">
        <f t="shared" si="29"/>
        <v>4.5336545440000009</v>
      </c>
      <c r="G111" s="41">
        <f t="shared" si="29"/>
        <v>8.1332576697598142</v>
      </c>
      <c r="H111" s="42">
        <f t="shared" si="29"/>
        <v>11.889244920550368</v>
      </c>
      <c r="I111" s="177">
        <f t="shared" si="25"/>
        <v>-42.637472865689801</v>
      </c>
      <c r="J111" s="6"/>
    </row>
    <row r="112" spans="1:10" s="22" customFormat="1" hidden="1" x14ac:dyDescent="0.25">
      <c r="A112" s="31" t="s">
        <v>166</v>
      </c>
      <c r="B112" s="32" t="s">
        <v>30</v>
      </c>
      <c r="C112" s="33" t="s">
        <v>16</v>
      </c>
      <c r="D112" s="90"/>
      <c r="E112" s="41"/>
      <c r="F112" s="41"/>
      <c r="G112" s="41"/>
      <c r="H112" s="42"/>
      <c r="I112" s="177">
        <f t="shared" si="25"/>
        <v>0</v>
      </c>
      <c r="J112" s="6"/>
    </row>
    <row r="113" spans="1:10" s="22" customFormat="1" x14ac:dyDescent="0.25">
      <c r="A113" s="31" t="s">
        <v>167</v>
      </c>
      <c r="B113" s="32" t="s">
        <v>32</v>
      </c>
      <c r="C113" s="33" t="s">
        <v>16</v>
      </c>
      <c r="D113" s="90"/>
      <c r="E113" s="41"/>
      <c r="F113" s="41"/>
      <c r="G113" s="41"/>
      <c r="H113" s="42"/>
      <c r="I113" s="177">
        <f t="shared" si="25"/>
        <v>0</v>
      </c>
      <c r="J113" s="6"/>
    </row>
    <row r="114" spans="1:10" s="22" customFormat="1" hidden="1" x14ac:dyDescent="0.25">
      <c r="A114" s="31" t="s">
        <v>168</v>
      </c>
      <c r="B114" s="32" t="s">
        <v>34</v>
      </c>
      <c r="C114" s="33" t="s">
        <v>16</v>
      </c>
      <c r="D114" s="90"/>
      <c r="E114" s="41"/>
      <c r="F114" s="41"/>
      <c r="G114" s="41"/>
      <c r="H114" s="42"/>
      <c r="I114" s="177">
        <f t="shared" si="25"/>
        <v>0</v>
      </c>
      <c r="J114" s="6"/>
    </row>
    <row r="115" spans="1:10" s="22" customFormat="1" hidden="1" x14ac:dyDescent="0.25">
      <c r="A115" s="31" t="s">
        <v>169</v>
      </c>
      <c r="B115" s="32" t="s">
        <v>36</v>
      </c>
      <c r="C115" s="33" t="s">
        <v>16</v>
      </c>
      <c r="D115" s="90"/>
      <c r="E115" s="41"/>
      <c r="F115" s="41"/>
      <c r="G115" s="41"/>
      <c r="H115" s="42"/>
      <c r="I115" s="177">
        <f t="shared" si="25"/>
        <v>0</v>
      </c>
      <c r="J115" s="6"/>
    </row>
    <row r="116" spans="1:10" s="22" customFormat="1" ht="30" hidden="1" x14ac:dyDescent="0.25">
      <c r="A116" s="31" t="s">
        <v>170</v>
      </c>
      <c r="B116" s="37" t="s">
        <v>38</v>
      </c>
      <c r="C116" s="33" t="s">
        <v>16</v>
      </c>
      <c r="D116" s="90"/>
      <c r="E116" s="41"/>
      <c r="F116" s="41"/>
      <c r="G116" s="41"/>
      <c r="H116" s="42"/>
      <c r="I116" s="177">
        <f t="shared" si="25"/>
        <v>0</v>
      </c>
      <c r="J116" s="6"/>
    </row>
    <row r="117" spans="1:10" s="22" customFormat="1" hidden="1" x14ac:dyDescent="0.25">
      <c r="A117" s="31" t="s">
        <v>171</v>
      </c>
      <c r="B117" s="43" t="s">
        <v>40</v>
      </c>
      <c r="C117" s="33" t="s">
        <v>16</v>
      </c>
      <c r="D117" s="90"/>
      <c r="E117" s="41"/>
      <c r="F117" s="41"/>
      <c r="G117" s="41"/>
      <c r="H117" s="42"/>
      <c r="I117" s="177">
        <f t="shared" si="25"/>
        <v>0</v>
      </c>
      <c r="J117" s="6"/>
    </row>
    <row r="118" spans="1:10" s="22" customFormat="1" hidden="1" x14ac:dyDescent="0.25">
      <c r="A118" s="31" t="s">
        <v>172</v>
      </c>
      <c r="B118" s="43" t="s">
        <v>42</v>
      </c>
      <c r="C118" s="33" t="s">
        <v>16</v>
      </c>
      <c r="D118" s="90"/>
      <c r="E118" s="41"/>
      <c r="F118" s="41"/>
      <c r="G118" s="41"/>
      <c r="H118" s="42"/>
      <c r="I118" s="177">
        <f t="shared" si="25"/>
        <v>0</v>
      </c>
      <c r="J118" s="6"/>
    </row>
    <row r="119" spans="1:10" s="22" customFormat="1" x14ac:dyDescent="0.25">
      <c r="A119" s="31" t="s">
        <v>173</v>
      </c>
      <c r="B119" s="32" t="s">
        <v>44</v>
      </c>
      <c r="C119" s="33" t="s">
        <v>16</v>
      </c>
      <c r="D119" s="90"/>
      <c r="E119" s="41"/>
      <c r="F119" s="41"/>
      <c r="G119" s="41"/>
      <c r="H119" s="42"/>
      <c r="I119" s="177">
        <f t="shared" si="25"/>
        <v>0</v>
      </c>
      <c r="J119" s="6"/>
    </row>
    <row r="120" spans="1:10" s="30" customFormat="1" ht="14.25" x14ac:dyDescent="0.2">
      <c r="A120" s="57" t="s">
        <v>174</v>
      </c>
      <c r="B120" s="76" t="s">
        <v>175</v>
      </c>
      <c r="C120" s="59" t="s">
        <v>16</v>
      </c>
      <c r="D120" s="60">
        <f t="shared" ref="D120:H120" si="30">D121+D125+D126+D127+D128+D129+D130+D131+D134</f>
        <v>0</v>
      </c>
      <c r="E120" s="61">
        <f t="shared" si="30"/>
        <v>0.32153799999998683</v>
      </c>
      <c r="F120" s="61">
        <f t="shared" si="30"/>
        <v>0.90673090880000018</v>
      </c>
      <c r="G120" s="61">
        <f t="shared" si="30"/>
        <v>1.6266515339519629</v>
      </c>
      <c r="H120" s="62">
        <f t="shared" si="30"/>
        <v>2.3778489841100736</v>
      </c>
      <c r="I120" s="180">
        <f t="shared" si="25"/>
        <v>5.2327694268620233</v>
      </c>
      <c r="J120" s="29"/>
    </row>
    <row r="121" spans="1:10" s="22" customFormat="1" hidden="1" x14ac:dyDescent="0.25">
      <c r="A121" s="31" t="s">
        <v>176</v>
      </c>
      <c r="B121" s="32" t="s">
        <v>18</v>
      </c>
      <c r="C121" s="33" t="s">
        <v>16</v>
      </c>
      <c r="D121" s="34"/>
      <c r="E121" s="35"/>
      <c r="F121" s="35"/>
      <c r="G121" s="35"/>
      <c r="H121" s="36"/>
      <c r="I121" s="176">
        <f t="shared" si="25"/>
        <v>0</v>
      </c>
      <c r="J121" s="6"/>
    </row>
    <row r="122" spans="1:10" s="22" customFormat="1" ht="30" hidden="1" outlineLevel="1" x14ac:dyDescent="0.25">
      <c r="A122" s="31" t="s">
        <v>177</v>
      </c>
      <c r="B122" s="56" t="s">
        <v>20</v>
      </c>
      <c r="C122" s="33" t="s">
        <v>16</v>
      </c>
      <c r="D122" s="90"/>
      <c r="E122" s="41"/>
      <c r="F122" s="41"/>
      <c r="G122" s="41"/>
      <c r="H122" s="42"/>
      <c r="I122" s="177">
        <f t="shared" si="25"/>
        <v>0</v>
      </c>
      <c r="J122" s="6"/>
    </row>
    <row r="123" spans="1:10" s="22" customFormat="1" ht="30" hidden="1" outlineLevel="1" x14ac:dyDescent="0.25">
      <c r="A123" s="31" t="s">
        <v>178</v>
      </c>
      <c r="B123" s="56" t="s">
        <v>22</v>
      </c>
      <c r="C123" s="33" t="s">
        <v>16</v>
      </c>
      <c r="D123" s="90"/>
      <c r="E123" s="41"/>
      <c r="F123" s="41"/>
      <c r="G123" s="41"/>
      <c r="H123" s="42"/>
      <c r="I123" s="177">
        <f t="shared" si="25"/>
        <v>0</v>
      </c>
      <c r="J123" s="6"/>
    </row>
    <row r="124" spans="1:10" s="22" customFormat="1" ht="30" hidden="1" outlineLevel="1" x14ac:dyDescent="0.25">
      <c r="A124" s="31" t="s">
        <v>179</v>
      </c>
      <c r="B124" s="56" t="s">
        <v>24</v>
      </c>
      <c r="C124" s="33" t="s">
        <v>16</v>
      </c>
      <c r="D124" s="90"/>
      <c r="E124" s="41"/>
      <c r="F124" s="41"/>
      <c r="G124" s="41"/>
      <c r="H124" s="42"/>
      <c r="I124" s="177">
        <f t="shared" si="25"/>
        <v>0</v>
      </c>
      <c r="J124" s="6"/>
    </row>
    <row r="125" spans="1:10" s="22" customFormat="1" hidden="1" collapsed="1" x14ac:dyDescent="0.25">
      <c r="A125" s="31" t="s">
        <v>180</v>
      </c>
      <c r="B125" s="77" t="s">
        <v>181</v>
      </c>
      <c r="C125" s="33" t="s">
        <v>16</v>
      </c>
      <c r="D125" s="90"/>
      <c r="E125" s="41"/>
      <c r="F125" s="41"/>
      <c r="G125" s="41"/>
      <c r="H125" s="42"/>
      <c r="I125" s="177">
        <f t="shared" si="25"/>
        <v>0</v>
      </c>
      <c r="J125" s="6"/>
    </row>
    <row r="126" spans="1:10" s="22" customFormat="1" x14ac:dyDescent="0.25">
      <c r="A126" s="31" t="s">
        <v>182</v>
      </c>
      <c r="B126" s="77" t="s">
        <v>183</v>
      </c>
      <c r="C126" s="33" t="s">
        <v>16</v>
      </c>
      <c r="D126" s="90"/>
      <c r="E126" s="41">
        <f>E105*0.2</f>
        <v>0.32153799999998683</v>
      </c>
      <c r="F126" s="41">
        <f t="shared" ref="F126:H126" si="31">F105*0.2</f>
        <v>0.90673090880000018</v>
      </c>
      <c r="G126" s="41">
        <f t="shared" si="31"/>
        <v>1.6266515339519629</v>
      </c>
      <c r="H126" s="42">
        <f t="shared" si="31"/>
        <v>2.3778489841100736</v>
      </c>
      <c r="I126" s="177">
        <f t="shared" si="25"/>
        <v>5.2327694268620233</v>
      </c>
      <c r="J126" s="6"/>
    </row>
    <row r="127" spans="1:10" s="22" customFormat="1" hidden="1" x14ac:dyDescent="0.25">
      <c r="A127" s="31" t="s">
        <v>184</v>
      </c>
      <c r="B127" s="77" t="s">
        <v>185</v>
      </c>
      <c r="C127" s="33" t="s">
        <v>16</v>
      </c>
      <c r="D127" s="90"/>
      <c r="E127" s="41"/>
      <c r="F127" s="41"/>
      <c r="G127" s="41"/>
      <c r="H127" s="42"/>
      <c r="I127" s="177">
        <f t="shared" si="25"/>
        <v>0</v>
      </c>
      <c r="J127" s="6"/>
    </row>
    <row r="128" spans="1:10" s="22" customFormat="1" x14ac:dyDescent="0.25">
      <c r="A128" s="31" t="s">
        <v>186</v>
      </c>
      <c r="B128" s="77" t="s">
        <v>187</v>
      </c>
      <c r="C128" s="33" t="s">
        <v>16</v>
      </c>
      <c r="D128" s="90"/>
      <c r="E128" s="41"/>
      <c r="F128" s="41"/>
      <c r="G128" s="41"/>
      <c r="H128" s="42"/>
      <c r="I128" s="177">
        <f t="shared" si="25"/>
        <v>0</v>
      </c>
      <c r="J128" s="6"/>
    </row>
    <row r="129" spans="1:10" s="22" customFormat="1" hidden="1" x14ac:dyDescent="0.25">
      <c r="A129" s="31" t="s">
        <v>188</v>
      </c>
      <c r="B129" s="77" t="s">
        <v>189</v>
      </c>
      <c r="C129" s="33" t="s">
        <v>16</v>
      </c>
      <c r="D129" s="90"/>
      <c r="E129" s="41"/>
      <c r="F129" s="41"/>
      <c r="G129" s="41"/>
      <c r="H129" s="42"/>
      <c r="I129" s="177">
        <f t="shared" si="25"/>
        <v>0</v>
      </c>
      <c r="J129" s="6"/>
    </row>
    <row r="130" spans="1:10" s="22" customFormat="1" hidden="1" x14ac:dyDescent="0.25">
      <c r="A130" s="31" t="s">
        <v>190</v>
      </c>
      <c r="B130" s="77" t="s">
        <v>191</v>
      </c>
      <c r="C130" s="33" t="s">
        <v>16</v>
      </c>
      <c r="D130" s="90"/>
      <c r="E130" s="41"/>
      <c r="F130" s="41"/>
      <c r="G130" s="41"/>
      <c r="H130" s="42"/>
      <c r="I130" s="177">
        <f t="shared" si="25"/>
        <v>0</v>
      </c>
      <c r="J130" s="6"/>
    </row>
    <row r="131" spans="1:10" s="22" customFormat="1" ht="30" hidden="1" x14ac:dyDescent="0.25">
      <c r="A131" s="31" t="s">
        <v>192</v>
      </c>
      <c r="B131" s="77" t="s">
        <v>38</v>
      </c>
      <c r="C131" s="33" t="s">
        <v>16</v>
      </c>
      <c r="D131" s="34"/>
      <c r="E131" s="35"/>
      <c r="F131" s="35"/>
      <c r="G131" s="35"/>
      <c r="H131" s="36"/>
      <c r="I131" s="176">
        <f t="shared" si="25"/>
        <v>0</v>
      </c>
      <c r="J131" s="6"/>
    </row>
    <row r="132" spans="1:10" s="22" customFormat="1" hidden="1" x14ac:dyDescent="0.25">
      <c r="A132" s="31" t="s">
        <v>193</v>
      </c>
      <c r="B132" s="43" t="s">
        <v>194</v>
      </c>
      <c r="C132" s="33" t="s">
        <v>16</v>
      </c>
      <c r="D132" s="90"/>
      <c r="E132" s="41"/>
      <c r="F132" s="41"/>
      <c r="G132" s="41"/>
      <c r="H132" s="42"/>
      <c r="I132" s="177">
        <f t="shared" si="25"/>
        <v>0</v>
      </c>
      <c r="J132" s="6"/>
    </row>
    <row r="133" spans="1:10" s="22" customFormat="1" hidden="1" x14ac:dyDescent="0.25">
      <c r="A133" s="31" t="s">
        <v>195</v>
      </c>
      <c r="B133" s="43" t="s">
        <v>42</v>
      </c>
      <c r="C133" s="33" t="s">
        <v>16</v>
      </c>
      <c r="D133" s="90"/>
      <c r="E133" s="41"/>
      <c r="F133" s="41"/>
      <c r="G133" s="41"/>
      <c r="H133" s="42"/>
      <c r="I133" s="177">
        <f t="shared" si="25"/>
        <v>0</v>
      </c>
      <c r="J133" s="6"/>
    </row>
    <row r="134" spans="1:10" s="22" customFormat="1" x14ac:dyDescent="0.25">
      <c r="A134" s="31" t="s">
        <v>196</v>
      </c>
      <c r="B134" s="77" t="s">
        <v>197</v>
      </c>
      <c r="C134" s="33" t="s">
        <v>16</v>
      </c>
      <c r="D134" s="90"/>
      <c r="E134" s="41"/>
      <c r="F134" s="41"/>
      <c r="G134" s="41"/>
      <c r="H134" s="42"/>
      <c r="I134" s="177">
        <f t="shared" si="25"/>
        <v>0</v>
      </c>
      <c r="J134" s="6"/>
    </row>
    <row r="135" spans="1:10" s="30" customFormat="1" ht="14.25" x14ac:dyDescent="0.2">
      <c r="A135" s="57" t="s">
        <v>198</v>
      </c>
      <c r="B135" s="76" t="s">
        <v>199</v>
      </c>
      <c r="C135" s="59" t="s">
        <v>16</v>
      </c>
      <c r="D135" s="60">
        <f t="shared" ref="D135" si="32">D105-D120</f>
        <v>-68.801319999999919</v>
      </c>
      <c r="E135" s="61">
        <f>E105-E120</f>
        <v>1.2861519999999473</v>
      </c>
      <c r="F135" s="61">
        <f t="shared" ref="F135:H135" si="33">F105-F120</f>
        <v>3.6269236352000007</v>
      </c>
      <c r="G135" s="61">
        <f t="shared" si="33"/>
        <v>6.5066061358078517</v>
      </c>
      <c r="H135" s="62">
        <f t="shared" si="33"/>
        <v>9.5113959364402945</v>
      </c>
      <c r="I135" s="180">
        <f t="shared" si="25"/>
        <v>-47.870242292551829</v>
      </c>
      <c r="J135" s="78"/>
    </row>
    <row r="136" spans="1:10" s="22" customFormat="1" hidden="1" x14ac:dyDescent="0.25">
      <c r="A136" s="31" t="s">
        <v>200</v>
      </c>
      <c r="B136" s="32" t="s">
        <v>18</v>
      </c>
      <c r="C136" s="33" t="s">
        <v>16</v>
      </c>
      <c r="D136" s="34"/>
      <c r="E136" s="35"/>
      <c r="F136" s="35"/>
      <c r="G136" s="35"/>
      <c r="H136" s="36"/>
      <c r="I136" s="176">
        <f t="shared" si="25"/>
        <v>0</v>
      </c>
      <c r="J136" s="6"/>
    </row>
    <row r="137" spans="1:10" s="22" customFormat="1" ht="30" hidden="1" outlineLevel="2" x14ac:dyDescent="0.25">
      <c r="A137" s="31" t="s">
        <v>201</v>
      </c>
      <c r="B137" s="56" t="s">
        <v>20</v>
      </c>
      <c r="C137" s="33" t="s">
        <v>16</v>
      </c>
      <c r="D137" s="90"/>
      <c r="E137" s="41"/>
      <c r="F137" s="41"/>
      <c r="G137" s="41"/>
      <c r="H137" s="42"/>
      <c r="I137" s="177">
        <f t="shared" si="25"/>
        <v>0</v>
      </c>
      <c r="J137" s="6"/>
    </row>
    <row r="138" spans="1:10" s="22" customFormat="1" ht="30" hidden="1" outlineLevel="2" x14ac:dyDescent="0.25">
      <c r="A138" s="31" t="s">
        <v>202</v>
      </c>
      <c r="B138" s="56" t="s">
        <v>22</v>
      </c>
      <c r="C138" s="33" t="s">
        <v>16</v>
      </c>
      <c r="D138" s="90"/>
      <c r="E138" s="41"/>
      <c r="F138" s="41"/>
      <c r="G138" s="41"/>
      <c r="H138" s="42"/>
      <c r="I138" s="177">
        <f t="shared" si="25"/>
        <v>0</v>
      </c>
      <c r="J138" s="6"/>
    </row>
    <row r="139" spans="1:10" s="22" customFormat="1" ht="30" hidden="1" outlineLevel="2" x14ac:dyDescent="0.25">
      <c r="A139" s="31" t="s">
        <v>203</v>
      </c>
      <c r="B139" s="56" t="s">
        <v>24</v>
      </c>
      <c r="C139" s="33" t="s">
        <v>16</v>
      </c>
      <c r="D139" s="90"/>
      <c r="E139" s="41"/>
      <c r="F139" s="41"/>
      <c r="G139" s="41"/>
      <c r="H139" s="42"/>
      <c r="I139" s="177">
        <f t="shared" si="25"/>
        <v>0</v>
      </c>
      <c r="J139" s="6"/>
    </row>
    <row r="140" spans="1:10" s="22" customFormat="1" hidden="1" collapsed="1" x14ac:dyDescent="0.25">
      <c r="A140" s="31" t="s">
        <v>204</v>
      </c>
      <c r="B140" s="32" t="s">
        <v>26</v>
      </c>
      <c r="C140" s="33" t="s">
        <v>16</v>
      </c>
      <c r="D140" s="90"/>
      <c r="E140" s="41"/>
      <c r="F140" s="41"/>
      <c r="G140" s="41"/>
      <c r="H140" s="42"/>
      <c r="I140" s="177">
        <f t="shared" si="25"/>
        <v>0</v>
      </c>
      <c r="J140" s="6"/>
    </row>
    <row r="141" spans="1:10" s="22" customFormat="1" x14ac:dyDescent="0.25">
      <c r="A141" s="31" t="s">
        <v>205</v>
      </c>
      <c r="B141" s="32" t="s">
        <v>28</v>
      </c>
      <c r="C141" s="33" t="s">
        <v>16</v>
      </c>
      <c r="D141" s="181">
        <f>D135</f>
        <v>-68.801319999999919</v>
      </c>
      <c r="E141" s="41">
        <f>E135</f>
        <v>1.2861519999999473</v>
      </c>
      <c r="F141" s="41">
        <f t="shared" ref="F141:H141" si="34">F135</f>
        <v>3.6269236352000007</v>
      </c>
      <c r="G141" s="41">
        <f t="shared" si="34"/>
        <v>6.5066061358078517</v>
      </c>
      <c r="H141" s="42">
        <f t="shared" si="34"/>
        <v>9.5113959364402945</v>
      </c>
      <c r="I141" s="177">
        <f t="shared" si="25"/>
        <v>-47.870242292551829</v>
      </c>
      <c r="J141" s="6"/>
    </row>
    <row r="142" spans="1:10" s="22" customFormat="1" hidden="1" x14ac:dyDescent="0.25">
      <c r="A142" s="31" t="s">
        <v>206</v>
      </c>
      <c r="B142" s="32" t="s">
        <v>30</v>
      </c>
      <c r="C142" s="33" t="s">
        <v>16</v>
      </c>
      <c r="D142" s="90"/>
      <c r="E142" s="41"/>
      <c r="F142" s="41"/>
      <c r="G142" s="41"/>
      <c r="H142" s="42"/>
      <c r="I142" s="177">
        <f t="shared" si="25"/>
        <v>0</v>
      </c>
      <c r="J142" s="6"/>
    </row>
    <row r="143" spans="1:10" s="22" customFormat="1" x14ac:dyDescent="0.25">
      <c r="A143" s="31" t="s">
        <v>207</v>
      </c>
      <c r="B143" s="37" t="s">
        <v>32</v>
      </c>
      <c r="C143" s="33" t="s">
        <v>16</v>
      </c>
      <c r="D143" s="90"/>
      <c r="E143" s="41"/>
      <c r="F143" s="41"/>
      <c r="G143" s="41"/>
      <c r="H143" s="42"/>
      <c r="I143" s="177">
        <f t="shared" si="25"/>
        <v>0</v>
      </c>
      <c r="J143" s="6"/>
    </row>
    <row r="144" spans="1:10" s="22" customFormat="1" hidden="1" x14ac:dyDescent="0.25">
      <c r="A144" s="31" t="s">
        <v>208</v>
      </c>
      <c r="B144" s="32" t="s">
        <v>34</v>
      </c>
      <c r="C144" s="33" t="s">
        <v>16</v>
      </c>
      <c r="D144" s="90"/>
      <c r="E144" s="41"/>
      <c r="F144" s="41"/>
      <c r="G144" s="41"/>
      <c r="H144" s="42"/>
      <c r="I144" s="177">
        <f t="shared" si="25"/>
        <v>0</v>
      </c>
      <c r="J144" s="6"/>
    </row>
    <row r="145" spans="1:10" s="22" customFormat="1" hidden="1" x14ac:dyDescent="0.25">
      <c r="A145" s="31" t="s">
        <v>209</v>
      </c>
      <c r="B145" s="32" t="s">
        <v>36</v>
      </c>
      <c r="C145" s="33" t="s">
        <v>16</v>
      </c>
      <c r="D145" s="90"/>
      <c r="E145" s="41"/>
      <c r="F145" s="41"/>
      <c r="G145" s="41"/>
      <c r="H145" s="42"/>
      <c r="I145" s="177">
        <f t="shared" si="25"/>
        <v>0</v>
      </c>
      <c r="J145" s="6"/>
    </row>
    <row r="146" spans="1:10" s="22" customFormat="1" ht="30" hidden="1" x14ac:dyDescent="0.25">
      <c r="A146" s="31" t="s">
        <v>210</v>
      </c>
      <c r="B146" s="37" t="s">
        <v>38</v>
      </c>
      <c r="C146" s="33" t="s">
        <v>16</v>
      </c>
      <c r="D146" s="90"/>
      <c r="E146" s="41"/>
      <c r="F146" s="41"/>
      <c r="G146" s="41"/>
      <c r="H146" s="42"/>
      <c r="I146" s="177">
        <f t="shared" si="25"/>
        <v>0</v>
      </c>
      <c r="J146" s="6"/>
    </row>
    <row r="147" spans="1:10" s="22" customFormat="1" hidden="1" outlineLevel="2" x14ac:dyDescent="0.25">
      <c r="A147" s="31" t="s">
        <v>211</v>
      </c>
      <c r="B147" s="43" t="s">
        <v>40</v>
      </c>
      <c r="C147" s="33" t="s">
        <v>16</v>
      </c>
      <c r="D147" s="90"/>
      <c r="E147" s="41"/>
      <c r="F147" s="41"/>
      <c r="G147" s="41"/>
      <c r="H147" s="42"/>
      <c r="I147" s="177">
        <f t="shared" si="25"/>
        <v>0</v>
      </c>
      <c r="J147" s="6"/>
    </row>
    <row r="148" spans="1:10" s="22" customFormat="1" hidden="1" outlineLevel="2" x14ac:dyDescent="0.25">
      <c r="A148" s="31" t="s">
        <v>212</v>
      </c>
      <c r="B148" s="43" t="s">
        <v>42</v>
      </c>
      <c r="C148" s="33" t="s">
        <v>16</v>
      </c>
      <c r="D148" s="90"/>
      <c r="E148" s="41"/>
      <c r="F148" s="41"/>
      <c r="G148" s="41"/>
      <c r="H148" s="42"/>
      <c r="I148" s="177">
        <f t="shared" si="25"/>
        <v>0</v>
      </c>
      <c r="J148" s="6"/>
    </row>
    <row r="149" spans="1:10" s="22" customFormat="1" collapsed="1" x14ac:dyDescent="0.25">
      <c r="A149" s="31" t="s">
        <v>213</v>
      </c>
      <c r="B149" s="32" t="s">
        <v>44</v>
      </c>
      <c r="C149" s="33" t="s">
        <v>16</v>
      </c>
      <c r="D149" s="90"/>
      <c r="E149" s="41"/>
      <c r="F149" s="41"/>
      <c r="G149" s="41"/>
      <c r="H149" s="42"/>
      <c r="I149" s="177">
        <f t="shared" si="25"/>
        <v>0</v>
      </c>
      <c r="J149" s="6"/>
    </row>
    <row r="150" spans="1:10" s="80" customFormat="1" x14ac:dyDescent="0.25">
      <c r="A150" s="57" t="s">
        <v>214</v>
      </c>
      <c r="B150" s="76" t="s">
        <v>215</v>
      </c>
      <c r="C150" s="59" t="s">
        <v>16</v>
      </c>
      <c r="D150" s="182"/>
      <c r="E150" s="66"/>
      <c r="F150" s="66"/>
      <c r="G150" s="66"/>
      <c r="H150" s="183"/>
      <c r="I150" s="177">
        <f t="shared" si="25"/>
        <v>0</v>
      </c>
      <c r="J150" s="79"/>
    </row>
    <row r="151" spans="1:10" s="82" customFormat="1" x14ac:dyDescent="0.25">
      <c r="A151" s="31" t="s">
        <v>216</v>
      </c>
      <c r="B151" s="77" t="s">
        <v>217</v>
      </c>
      <c r="C151" s="33" t="s">
        <v>16</v>
      </c>
      <c r="D151" s="222">
        <f>D141</f>
        <v>-68.801319999999919</v>
      </c>
      <c r="E151" s="223">
        <f t="shared" ref="E151:H151" si="35">E141</f>
        <v>1.2861519999999473</v>
      </c>
      <c r="F151" s="223">
        <f t="shared" si="35"/>
        <v>3.6269236352000007</v>
      </c>
      <c r="G151" s="223">
        <f t="shared" si="35"/>
        <v>6.5066061358078517</v>
      </c>
      <c r="H151" s="249">
        <f t="shared" si="35"/>
        <v>9.5113959364402945</v>
      </c>
      <c r="I151" s="250">
        <f t="shared" si="25"/>
        <v>-47.870242292551829</v>
      </c>
      <c r="J151" s="81"/>
    </row>
    <row r="152" spans="1:10" s="82" customFormat="1" x14ac:dyDescent="0.25">
      <c r="A152" s="31" t="s">
        <v>218</v>
      </c>
      <c r="B152" s="77" t="s">
        <v>219</v>
      </c>
      <c r="C152" s="33" t="s">
        <v>16</v>
      </c>
      <c r="D152" s="90"/>
      <c r="E152" s="41"/>
      <c r="F152" s="41"/>
      <c r="G152" s="41"/>
      <c r="H152" s="42"/>
      <c r="I152" s="177">
        <f t="shared" si="25"/>
        <v>0</v>
      </c>
      <c r="J152" s="81"/>
    </row>
    <row r="153" spans="1:10" s="82" customFormat="1" x14ac:dyDescent="0.25">
      <c r="A153" s="31" t="s">
        <v>220</v>
      </c>
      <c r="B153" s="77" t="s">
        <v>221</v>
      </c>
      <c r="C153" s="33" t="s">
        <v>16</v>
      </c>
      <c r="D153" s="90"/>
      <c r="E153" s="41"/>
      <c r="F153" s="41"/>
      <c r="G153" s="41"/>
      <c r="H153" s="42"/>
      <c r="I153" s="177">
        <f t="shared" ref="I153:I161" si="36">SUM(D153:H153)</f>
        <v>0</v>
      </c>
      <c r="J153" s="81"/>
    </row>
    <row r="154" spans="1:10" s="82" customFormat="1" ht="18" customHeight="1" thickBot="1" x14ac:dyDescent="0.3">
      <c r="A154" s="44" t="s">
        <v>222</v>
      </c>
      <c r="B154" s="77" t="s">
        <v>223</v>
      </c>
      <c r="C154" s="46" t="s">
        <v>16</v>
      </c>
      <c r="D154" s="184"/>
      <c r="E154" s="50"/>
      <c r="F154" s="50"/>
      <c r="G154" s="50"/>
      <c r="H154" s="102"/>
      <c r="I154" s="177">
        <f t="shared" si="36"/>
        <v>0</v>
      </c>
      <c r="J154" s="81"/>
    </row>
    <row r="155" spans="1:10" s="30" customFormat="1" ht="18" customHeight="1" x14ac:dyDescent="0.2">
      <c r="A155" s="23" t="s">
        <v>224</v>
      </c>
      <c r="B155" s="24" t="s">
        <v>109</v>
      </c>
      <c r="C155" s="25" t="s">
        <v>225</v>
      </c>
      <c r="D155" s="178"/>
      <c r="E155" s="84"/>
      <c r="F155" s="84"/>
      <c r="G155" s="84"/>
      <c r="H155" s="85"/>
      <c r="I155" s="175">
        <f t="shared" si="36"/>
        <v>0</v>
      </c>
      <c r="J155" s="29"/>
    </row>
    <row r="156" spans="1:10" s="22" customFormat="1" ht="37.5" customHeight="1" x14ac:dyDescent="0.25">
      <c r="A156" s="31" t="s">
        <v>226</v>
      </c>
      <c r="B156" s="77" t="s">
        <v>227</v>
      </c>
      <c r="C156" s="33" t="s">
        <v>16</v>
      </c>
      <c r="D156" s="34"/>
      <c r="E156" s="35"/>
      <c r="F156" s="35"/>
      <c r="G156" s="35"/>
      <c r="H156" s="36"/>
      <c r="I156" s="176">
        <f t="shared" si="36"/>
        <v>0</v>
      </c>
      <c r="J156" s="6"/>
    </row>
    <row r="157" spans="1:10" s="22" customFormat="1" ht="18" customHeight="1" x14ac:dyDescent="0.25">
      <c r="A157" s="31" t="s">
        <v>228</v>
      </c>
      <c r="B157" s="77" t="s">
        <v>229</v>
      </c>
      <c r="C157" s="33" t="s">
        <v>16</v>
      </c>
      <c r="D157" s="90"/>
      <c r="E157" s="41"/>
      <c r="F157" s="41"/>
      <c r="G157" s="41"/>
      <c r="H157" s="42"/>
      <c r="I157" s="177">
        <f t="shared" si="36"/>
        <v>0</v>
      </c>
      <c r="J157" s="6"/>
    </row>
    <row r="158" spans="1:10" s="22" customFormat="1" ht="18" customHeight="1" x14ac:dyDescent="0.25">
      <c r="A158" s="31" t="s">
        <v>230</v>
      </c>
      <c r="B158" s="56" t="s">
        <v>231</v>
      </c>
      <c r="C158" s="33" t="s">
        <v>16</v>
      </c>
      <c r="D158" s="34"/>
      <c r="E158" s="41"/>
      <c r="F158" s="41"/>
      <c r="G158" s="41"/>
      <c r="H158" s="42"/>
      <c r="I158" s="177">
        <f t="shared" si="36"/>
        <v>0</v>
      </c>
      <c r="J158" s="6"/>
    </row>
    <row r="159" spans="1:10" s="22" customFormat="1" ht="18" customHeight="1" x14ac:dyDescent="0.25">
      <c r="A159" s="31" t="s">
        <v>232</v>
      </c>
      <c r="B159" s="77" t="s">
        <v>233</v>
      </c>
      <c r="C159" s="33" t="s">
        <v>16</v>
      </c>
      <c r="D159" s="34"/>
      <c r="E159" s="35"/>
      <c r="F159" s="35"/>
      <c r="G159" s="35"/>
      <c r="H159" s="36"/>
      <c r="I159" s="177">
        <f t="shared" si="36"/>
        <v>0</v>
      </c>
      <c r="J159" s="6"/>
    </row>
    <row r="160" spans="1:10" s="22" customFormat="1" ht="18" customHeight="1" x14ac:dyDescent="0.25">
      <c r="A160" s="67" t="s">
        <v>234</v>
      </c>
      <c r="B160" s="56" t="s">
        <v>235</v>
      </c>
      <c r="C160" s="33" t="s">
        <v>16</v>
      </c>
      <c r="D160" s="34"/>
      <c r="E160" s="41"/>
      <c r="F160" s="41"/>
      <c r="G160" s="41"/>
      <c r="H160" s="42"/>
      <c r="I160" s="177">
        <f t="shared" si="36"/>
        <v>0</v>
      </c>
      <c r="J160" s="6"/>
    </row>
    <row r="161" spans="1:12" s="22" customFormat="1" ht="30.75" thickBot="1" x14ac:dyDescent="0.3">
      <c r="A161" s="44" t="s">
        <v>236</v>
      </c>
      <c r="B161" s="86" t="s">
        <v>237</v>
      </c>
      <c r="C161" s="46" t="s">
        <v>225</v>
      </c>
      <c r="D161" s="87"/>
      <c r="E161" s="88"/>
      <c r="F161" s="88"/>
      <c r="G161" s="88"/>
      <c r="H161" s="89"/>
      <c r="I161" s="177">
        <f t="shared" si="36"/>
        <v>0</v>
      </c>
      <c r="J161" s="6"/>
    </row>
    <row r="162" spans="1:12" s="22" customFormat="1" ht="15.75" thickBot="1" x14ac:dyDescent="0.3">
      <c r="A162" s="450" t="s">
        <v>238</v>
      </c>
      <c r="B162" s="451"/>
      <c r="C162" s="451"/>
      <c r="D162" s="451"/>
      <c r="E162" s="451"/>
      <c r="F162" s="451"/>
      <c r="G162" s="451"/>
      <c r="H162" s="451"/>
      <c r="I162" s="452"/>
      <c r="J162" s="6"/>
    </row>
    <row r="163" spans="1:12" s="30" customFormat="1" ht="31.5" customHeight="1" x14ac:dyDescent="0.25">
      <c r="A163" s="51" t="s">
        <v>239</v>
      </c>
      <c r="B163" s="52" t="s">
        <v>240</v>
      </c>
      <c r="C163" s="53" t="s">
        <v>16</v>
      </c>
      <c r="D163" s="26">
        <f>D164+D168+D169+D170+D171+D172+D173+D174+D177+D180</f>
        <v>642.08875</v>
      </c>
      <c r="E163" s="27">
        <f t="shared" ref="E163:H163" si="37">E164+E168+E169+E170+E171+E172+E173+E174+E177+E180</f>
        <v>697.77229999999997</v>
      </c>
      <c r="F163" s="27">
        <f t="shared" si="37"/>
        <v>725.68319199999996</v>
      </c>
      <c r="G163" s="27">
        <f t="shared" si="37"/>
        <v>754.71051967999995</v>
      </c>
      <c r="H163" s="28">
        <f t="shared" si="37"/>
        <v>784.89894046719996</v>
      </c>
      <c r="I163" s="179">
        <f t="shared" ref="I163:I226" si="38">SUM(D163:H163)</f>
        <v>3605.1537021471995</v>
      </c>
      <c r="J163" s="174">
        <v>642.08875</v>
      </c>
      <c r="K163" s="173">
        <f>D163+D219</f>
        <v>743.25930000000005</v>
      </c>
      <c r="L163" s="172">
        <f>743.2593-K163</f>
        <v>0</v>
      </c>
    </row>
    <row r="164" spans="1:12" s="22" customFormat="1" hidden="1" x14ac:dyDescent="0.25">
      <c r="A164" s="31" t="s">
        <v>241</v>
      </c>
      <c r="B164" s="32" t="s">
        <v>18</v>
      </c>
      <c r="C164" s="33" t="s">
        <v>16</v>
      </c>
      <c r="D164" s="34"/>
      <c r="E164" s="35"/>
      <c r="F164" s="35"/>
      <c r="G164" s="35"/>
      <c r="H164" s="36"/>
      <c r="I164" s="176">
        <f t="shared" si="38"/>
        <v>0</v>
      </c>
      <c r="J164" s="6"/>
    </row>
    <row r="165" spans="1:12" s="22" customFormat="1" ht="30" hidden="1" outlineLevel="1" x14ac:dyDescent="0.25">
      <c r="A165" s="31" t="s">
        <v>242</v>
      </c>
      <c r="B165" s="56" t="s">
        <v>20</v>
      </c>
      <c r="C165" s="33" t="s">
        <v>16</v>
      </c>
      <c r="D165" s="90"/>
      <c r="E165" s="41"/>
      <c r="F165" s="41"/>
      <c r="G165" s="41"/>
      <c r="H165" s="42"/>
      <c r="I165" s="177">
        <f t="shared" si="38"/>
        <v>0</v>
      </c>
      <c r="J165" s="6"/>
    </row>
    <row r="166" spans="1:12" s="22" customFormat="1" ht="30" hidden="1" outlineLevel="1" x14ac:dyDescent="0.25">
      <c r="A166" s="31" t="s">
        <v>243</v>
      </c>
      <c r="B166" s="56" t="s">
        <v>22</v>
      </c>
      <c r="C166" s="33" t="s">
        <v>16</v>
      </c>
      <c r="D166" s="90"/>
      <c r="E166" s="41"/>
      <c r="F166" s="41"/>
      <c r="G166" s="41"/>
      <c r="H166" s="42"/>
      <c r="I166" s="177">
        <f t="shared" si="38"/>
        <v>0</v>
      </c>
      <c r="J166" s="6"/>
    </row>
    <row r="167" spans="1:12" s="22" customFormat="1" ht="30" hidden="1" outlineLevel="1" x14ac:dyDescent="0.25">
      <c r="A167" s="31" t="s">
        <v>244</v>
      </c>
      <c r="B167" s="56" t="s">
        <v>24</v>
      </c>
      <c r="C167" s="33" t="s">
        <v>16</v>
      </c>
      <c r="D167" s="90"/>
      <c r="E167" s="41"/>
      <c r="F167" s="41"/>
      <c r="G167" s="41"/>
      <c r="H167" s="42"/>
      <c r="I167" s="177">
        <f t="shared" si="38"/>
        <v>0</v>
      </c>
      <c r="J167" s="6"/>
    </row>
    <row r="168" spans="1:12" s="22" customFormat="1" hidden="1" collapsed="1" x14ac:dyDescent="0.25">
      <c r="A168" s="31" t="s">
        <v>245</v>
      </c>
      <c r="B168" s="32" t="s">
        <v>26</v>
      </c>
      <c r="C168" s="33" t="s">
        <v>16</v>
      </c>
      <c r="D168" s="90"/>
      <c r="E168" s="41"/>
      <c r="F168" s="41"/>
      <c r="G168" s="41"/>
      <c r="H168" s="42"/>
      <c r="I168" s="177">
        <f t="shared" si="38"/>
        <v>0</v>
      </c>
      <c r="J168" s="6"/>
    </row>
    <row r="169" spans="1:12" s="171" customFormat="1" x14ac:dyDescent="0.25">
      <c r="A169" s="219" t="s">
        <v>246</v>
      </c>
      <c r="B169" s="268" t="s">
        <v>28</v>
      </c>
      <c r="C169" s="221" t="s">
        <v>16</v>
      </c>
      <c r="D169" s="222">
        <v>604.10937999999999</v>
      </c>
      <c r="E169" s="223">
        <f>D169*$J$34+30</f>
        <v>658.27375519999998</v>
      </c>
      <c r="F169" s="223">
        <f>E169*$J$34</f>
        <v>684.60470540799997</v>
      </c>
      <c r="G169" s="223">
        <f>F169*$J$34</f>
        <v>711.98889362431999</v>
      </c>
      <c r="H169" s="223">
        <f>G169*$J$34</f>
        <v>740.46844936929278</v>
      </c>
      <c r="I169" s="250">
        <f t="shared" si="38"/>
        <v>3399.4451836016124</v>
      </c>
      <c r="J169" s="11"/>
    </row>
    <row r="170" spans="1:12" s="22" customFormat="1" hidden="1" x14ac:dyDescent="0.25">
      <c r="A170" s="31" t="s">
        <v>247</v>
      </c>
      <c r="B170" s="32" t="s">
        <v>30</v>
      </c>
      <c r="C170" s="33" t="s">
        <v>16</v>
      </c>
      <c r="D170" s="90"/>
      <c r="E170" s="41"/>
      <c r="F170" s="41"/>
      <c r="G170" s="41"/>
      <c r="H170" s="42"/>
      <c r="I170" s="177">
        <f t="shared" si="38"/>
        <v>0</v>
      </c>
      <c r="J170" s="6"/>
    </row>
    <row r="171" spans="1:12" s="22" customFormat="1" x14ac:dyDescent="0.25">
      <c r="A171" s="31" t="s">
        <v>248</v>
      </c>
      <c r="B171" s="32" t="s">
        <v>32</v>
      </c>
      <c r="C171" s="33" t="s">
        <v>16</v>
      </c>
      <c r="D171" s="90"/>
      <c r="E171" s="41"/>
      <c r="F171" s="41"/>
      <c r="G171" s="41"/>
      <c r="H171" s="42"/>
      <c r="I171" s="177">
        <f t="shared" si="38"/>
        <v>0</v>
      </c>
      <c r="J171" s="6"/>
    </row>
    <row r="172" spans="1:12" s="22" customFormat="1" hidden="1" x14ac:dyDescent="0.25">
      <c r="A172" s="31" t="s">
        <v>249</v>
      </c>
      <c r="B172" s="32" t="s">
        <v>34</v>
      </c>
      <c r="C172" s="33" t="s">
        <v>16</v>
      </c>
      <c r="D172" s="90"/>
      <c r="E172" s="41"/>
      <c r="F172" s="41"/>
      <c r="G172" s="41"/>
      <c r="H172" s="42"/>
      <c r="I172" s="177">
        <f t="shared" si="38"/>
        <v>0</v>
      </c>
      <c r="J172" s="6"/>
    </row>
    <row r="173" spans="1:12" s="22" customFormat="1" hidden="1" x14ac:dyDescent="0.25">
      <c r="A173" s="31" t="s">
        <v>250</v>
      </c>
      <c r="B173" s="32" t="s">
        <v>36</v>
      </c>
      <c r="C173" s="33" t="s">
        <v>16</v>
      </c>
      <c r="D173" s="90"/>
      <c r="E173" s="41"/>
      <c r="F173" s="41"/>
      <c r="G173" s="41"/>
      <c r="H173" s="42"/>
      <c r="I173" s="177">
        <f t="shared" si="38"/>
        <v>0</v>
      </c>
      <c r="J173" s="6"/>
    </row>
    <row r="174" spans="1:12" s="22" customFormat="1" ht="30" hidden="1" x14ac:dyDescent="0.25">
      <c r="A174" s="31" t="s">
        <v>251</v>
      </c>
      <c r="B174" s="37" t="s">
        <v>38</v>
      </c>
      <c r="C174" s="33" t="s">
        <v>16</v>
      </c>
      <c r="D174" s="34"/>
      <c r="E174" s="35"/>
      <c r="F174" s="35"/>
      <c r="G174" s="35"/>
      <c r="H174" s="36"/>
      <c r="I174" s="176">
        <f t="shared" si="38"/>
        <v>0</v>
      </c>
      <c r="J174" s="6"/>
    </row>
    <row r="175" spans="1:12" s="22" customFormat="1" hidden="1" outlineLevel="1" x14ac:dyDescent="0.25">
      <c r="A175" s="31" t="s">
        <v>252</v>
      </c>
      <c r="B175" s="43" t="s">
        <v>40</v>
      </c>
      <c r="C175" s="33" t="s">
        <v>16</v>
      </c>
      <c r="D175" s="90"/>
      <c r="E175" s="41"/>
      <c r="F175" s="41"/>
      <c r="G175" s="41"/>
      <c r="H175" s="42"/>
      <c r="I175" s="177">
        <f t="shared" si="38"/>
        <v>0</v>
      </c>
      <c r="J175" s="6"/>
    </row>
    <row r="176" spans="1:12" s="22" customFormat="1" hidden="1" outlineLevel="1" x14ac:dyDescent="0.25">
      <c r="A176" s="31" t="s">
        <v>253</v>
      </c>
      <c r="B176" s="43" t="s">
        <v>42</v>
      </c>
      <c r="C176" s="33" t="s">
        <v>16</v>
      </c>
      <c r="D176" s="90"/>
      <c r="E176" s="41"/>
      <c r="F176" s="41"/>
      <c r="G176" s="41"/>
      <c r="H176" s="42"/>
      <c r="I176" s="177">
        <f t="shared" si="38"/>
        <v>0</v>
      </c>
      <c r="J176" s="6"/>
    </row>
    <row r="177" spans="1:12" s="22" customFormat="1" ht="30" hidden="1" collapsed="1" x14ac:dyDescent="0.25">
      <c r="A177" s="31" t="s">
        <v>254</v>
      </c>
      <c r="B177" s="77" t="s">
        <v>255</v>
      </c>
      <c r="C177" s="33" t="s">
        <v>16</v>
      </c>
      <c r="D177" s="34"/>
      <c r="E177" s="35"/>
      <c r="F177" s="35"/>
      <c r="G177" s="35"/>
      <c r="H177" s="36"/>
      <c r="I177" s="176">
        <f t="shared" si="38"/>
        <v>0</v>
      </c>
      <c r="J177" s="6"/>
    </row>
    <row r="178" spans="1:12" s="22" customFormat="1" hidden="1" outlineLevel="1" x14ac:dyDescent="0.25">
      <c r="A178" s="31" t="s">
        <v>256</v>
      </c>
      <c r="B178" s="56" t="s">
        <v>257</v>
      </c>
      <c r="C178" s="33" t="s">
        <v>16</v>
      </c>
      <c r="D178" s="90"/>
      <c r="E178" s="41"/>
      <c r="F178" s="41"/>
      <c r="G178" s="41"/>
      <c r="H178" s="42"/>
      <c r="I178" s="177">
        <f t="shared" si="38"/>
        <v>0</v>
      </c>
      <c r="J178" s="6"/>
    </row>
    <row r="179" spans="1:12" s="22" customFormat="1" hidden="1" outlineLevel="1" x14ac:dyDescent="0.25">
      <c r="A179" s="31" t="s">
        <v>258</v>
      </c>
      <c r="B179" s="56" t="s">
        <v>259</v>
      </c>
      <c r="C179" s="33" t="s">
        <v>16</v>
      </c>
      <c r="D179" s="90"/>
      <c r="E179" s="41"/>
      <c r="F179" s="41"/>
      <c r="G179" s="41"/>
      <c r="H179" s="42"/>
      <c r="I179" s="177">
        <f t="shared" si="38"/>
        <v>0</v>
      </c>
      <c r="J179" s="6"/>
    </row>
    <row r="180" spans="1:12" s="22" customFormat="1" collapsed="1" x14ac:dyDescent="0.25">
      <c r="A180" s="31" t="s">
        <v>260</v>
      </c>
      <c r="B180" s="32" t="s">
        <v>44</v>
      </c>
      <c r="C180" s="33" t="s">
        <v>16</v>
      </c>
      <c r="D180" s="90">
        <f>1/1000+31.87735+0.60102+5.5</f>
        <v>37.979370000000003</v>
      </c>
      <c r="E180" s="41">
        <f>D180*$J$34</f>
        <v>39.498544800000005</v>
      </c>
      <c r="F180" s="41">
        <f>E180*$J$34</f>
        <v>41.078486592000004</v>
      </c>
      <c r="G180" s="41">
        <f>F180*$J$34</f>
        <v>42.721626055680005</v>
      </c>
      <c r="H180" s="42">
        <f>G180*$J$34</f>
        <v>44.430491097907208</v>
      </c>
      <c r="I180" s="177">
        <f t="shared" si="38"/>
        <v>205.70851854558722</v>
      </c>
      <c r="J180" s="6"/>
    </row>
    <row r="181" spans="1:12" s="30" customFormat="1" ht="14.25" x14ac:dyDescent="0.2">
      <c r="A181" s="57" t="s">
        <v>261</v>
      </c>
      <c r="B181" s="76" t="s">
        <v>262</v>
      </c>
      <c r="C181" s="59" t="s">
        <v>16</v>
      </c>
      <c r="D181" s="60">
        <f>D182+D183+D187+D188+D189+D190+D191+D192+D195+D196+D197+D198+D199</f>
        <v>668.64957000000004</v>
      </c>
      <c r="E181" s="61">
        <f t="shared" ref="E181:H181" si="39">E182+E183+E187+E188+E189+E190+E191+E192+E195+E196+E197+E198+E199</f>
        <v>695.3955527999999</v>
      </c>
      <c r="F181" s="61">
        <f t="shared" si="39"/>
        <v>723.21137491200011</v>
      </c>
      <c r="G181" s="61">
        <f t="shared" si="39"/>
        <v>752.13982990848012</v>
      </c>
      <c r="H181" s="62">
        <f t="shared" si="39"/>
        <v>782.22542310481924</v>
      </c>
      <c r="I181" s="180">
        <f t="shared" si="38"/>
        <v>3621.6217507252995</v>
      </c>
      <c r="J181" s="78">
        <f>758.29329</f>
        <v>758.29328999999996</v>
      </c>
      <c r="K181" s="172">
        <f>D181+D232+D207</f>
        <v>751.71228000000008</v>
      </c>
      <c r="L181" s="172">
        <f>J181-K181</f>
        <v>6.5810099999998783</v>
      </c>
    </row>
    <row r="182" spans="1:12" s="22" customFormat="1" x14ac:dyDescent="0.25">
      <c r="A182" s="31" t="s">
        <v>263</v>
      </c>
      <c r="B182" s="77" t="s">
        <v>264</v>
      </c>
      <c r="C182" s="33" t="s">
        <v>16</v>
      </c>
      <c r="D182" s="90"/>
      <c r="E182" s="41"/>
      <c r="F182" s="41"/>
      <c r="G182" s="41"/>
      <c r="H182" s="42"/>
      <c r="I182" s="177">
        <f t="shared" si="38"/>
        <v>0</v>
      </c>
      <c r="J182" s="6"/>
    </row>
    <row r="183" spans="1:12" s="22" customFormat="1" x14ac:dyDescent="0.25">
      <c r="A183" s="31" t="s">
        <v>265</v>
      </c>
      <c r="B183" s="77" t="s">
        <v>266</v>
      </c>
      <c r="C183" s="33" t="s">
        <v>16</v>
      </c>
      <c r="D183" s="34">
        <f>D184+D185+D186</f>
        <v>0</v>
      </c>
      <c r="E183" s="35">
        <f t="shared" ref="E183:H183" si="40">D183*$J$34</f>
        <v>0</v>
      </c>
      <c r="F183" s="35">
        <f t="shared" si="40"/>
        <v>0</v>
      </c>
      <c r="G183" s="35">
        <f t="shared" si="40"/>
        <v>0</v>
      </c>
      <c r="H183" s="36">
        <f t="shared" si="40"/>
        <v>0</v>
      </c>
      <c r="I183" s="176">
        <f t="shared" si="38"/>
        <v>0</v>
      </c>
      <c r="J183" s="6"/>
    </row>
    <row r="184" spans="1:12" s="22" customFormat="1" hidden="1" outlineLevel="2" x14ac:dyDescent="0.25">
      <c r="A184" s="31" t="s">
        <v>267</v>
      </c>
      <c r="B184" s="56" t="s">
        <v>268</v>
      </c>
      <c r="C184" s="33" t="s">
        <v>16</v>
      </c>
      <c r="D184" s="90"/>
      <c r="E184" s="41">
        <f t="shared" ref="E184:H184" si="41">D184*$J$34</f>
        <v>0</v>
      </c>
      <c r="F184" s="41">
        <f t="shared" si="41"/>
        <v>0</v>
      </c>
      <c r="G184" s="41">
        <f t="shared" si="41"/>
        <v>0</v>
      </c>
      <c r="H184" s="42">
        <f t="shared" si="41"/>
        <v>0</v>
      </c>
      <c r="I184" s="177">
        <f t="shared" si="38"/>
        <v>0</v>
      </c>
      <c r="J184" s="6"/>
    </row>
    <row r="185" spans="1:12" s="22" customFormat="1" hidden="1" outlineLevel="2" x14ac:dyDescent="0.25">
      <c r="A185" s="31" t="s">
        <v>269</v>
      </c>
      <c r="B185" s="56" t="s">
        <v>270</v>
      </c>
      <c r="C185" s="33" t="s">
        <v>16</v>
      </c>
      <c r="D185" s="90"/>
      <c r="E185" s="41">
        <f t="shared" ref="E185:H185" si="42">D185*$J$34</f>
        <v>0</v>
      </c>
      <c r="F185" s="41">
        <f t="shared" si="42"/>
        <v>0</v>
      </c>
      <c r="G185" s="41">
        <f t="shared" si="42"/>
        <v>0</v>
      </c>
      <c r="H185" s="42">
        <f t="shared" si="42"/>
        <v>0</v>
      </c>
      <c r="I185" s="177">
        <f t="shared" si="38"/>
        <v>0</v>
      </c>
      <c r="J185" s="6"/>
    </row>
    <row r="186" spans="1:12" s="22" customFormat="1" hidden="1" outlineLevel="2" x14ac:dyDescent="0.25">
      <c r="A186" s="31" t="s">
        <v>271</v>
      </c>
      <c r="B186" s="56" t="s">
        <v>272</v>
      </c>
      <c r="C186" s="33" t="s">
        <v>16</v>
      </c>
      <c r="D186" s="90"/>
      <c r="E186" s="41">
        <f t="shared" ref="E186:H186" si="43">D186*$J$34</f>
        <v>0</v>
      </c>
      <c r="F186" s="41">
        <f t="shared" si="43"/>
        <v>0</v>
      </c>
      <c r="G186" s="41">
        <f t="shared" si="43"/>
        <v>0</v>
      </c>
      <c r="H186" s="42">
        <f t="shared" si="43"/>
        <v>0</v>
      </c>
      <c r="I186" s="177">
        <f t="shared" si="38"/>
        <v>0</v>
      </c>
      <c r="J186" s="6"/>
    </row>
    <row r="187" spans="1:12" s="22" customFormat="1" ht="30" collapsed="1" x14ac:dyDescent="0.25">
      <c r="A187" s="31" t="s">
        <v>273</v>
      </c>
      <c r="B187" s="77" t="s">
        <v>274</v>
      </c>
      <c r="C187" s="33" t="s">
        <v>16</v>
      </c>
      <c r="D187" s="90"/>
      <c r="E187" s="41">
        <f t="shared" ref="E187:H187" si="44">D187*$J$34</f>
        <v>0</v>
      </c>
      <c r="F187" s="41">
        <f t="shared" si="44"/>
        <v>0</v>
      </c>
      <c r="G187" s="41">
        <f t="shared" si="44"/>
        <v>0</v>
      </c>
      <c r="H187" s="42">
        <f t="shared" si="44"/>
        <v>0</v>
      </c>
      <c r="I187" s="177">
        <f t="shared" si="38"/>
        <v>0</v>
      </c>
      <c r="J187" s="6"/>
    </row>
    <row r="188" spans="1:12" s="22" customFormat="1" ht="30" x14ac:dyDescent="0.25">
      <c r="A188" s="31" t="s">
        <v>275</v>
      </c>
      <c r="B188" s="77" t="s">
        <v>276</v>
      </c>
      <c r="C188" s="33" t="s">
        <v>16</v>
      </c>
      <c r="D188" s="34">
        <f>25.06735+299.09867</f>
        <v>324.16602</v>
      </c>
      <c r="E188" s="35">
        <f t="shared" ref="E188:H188" si="45">D188*$J$34</f>
        <v>337.1326608</v>
      </c>
      <c r="F188" s="35">
        <f t="shared" si="45"/>
        <v>350.61796723200001</v>
      </c>
      <c r="G188" s="35">
        <f t="shared" si="45"/>
        <v>364.64268592128002</v>
      </c>
      <c r="H188" s="36">
        <f t="shared" si="45"/>
        <v>379.22839335813126</v>
      </c>
      <c r="I188" s="177">
        <f t="shared" si="38"/>
        <v>1755.7877273114113</v>
      </c>
      <c r="J188" s="6"/>
    </row>
    <row r="189" spans="1:12" s="22" customFormat="1" x14ac:dyDescent="0.25">
      <c r="A189" s="31" t="s">
        <v>277</v>
      </c>
      <c r="B189" s="77" t="s">
        <v>278</v>
      </c>
      <c r="C189" s="33" t="s">
        <v>16</v>
      </c>
      <c r="D189" s="90"/>
      <c r="E189" s="41">
        <f t="shared" ref="E189:H189" si="46">D189*$J$34</f>
        <v>0</v>
      </c>
      <c r="F189" s="41">
        <f t="shared" si="46"/>
        <v>0</v>
      </c>
      <c r="G189" s="41">
        <f t="shared" si="46"/>
        <v>0</v>
      </c>
      <c r="H189" s="42">
        <f t="shared" si="46"/>
        <v>0</v>
      </c>
      <c r="I189" s="177">
        <f t="shared" si="38"/>
        <v>0</v>
      </c>
      <c r="J189" s="6"/>
    </row>
    <row r="190" spans="1:12" s="22" customFormat="1" x14ac:dyDescent="0.25">
      <c r="A190" s="31" t="s">
        <v>279</v>
      </c>
      <c r="B190" s="77" t="s">
        <v>280</v>
      </c>
      <c r="C190" s="33" t="s">
        <v>16</v>
      </c>
      <c r="D190" s="90">
        <f>53.87904</f>
        <v>53.879040000000003</v>
      </c>
      <c r="E190" s="41">
        <f t="shared" ref="E190:H190" si="47">D190*$J$34</f>
        <v>56.034201600000003</v>
      </c>
      <c r="F190" s="41">
        <f t="shared" si="47"/>
        <v>58.275569664000002</v>
      </c>
      <c r="G190" s="41">
        <f t="shared" si="47"/>
        <v>60.606592450560008</v>
      </c>
      <c r="H190" s="42">
        <f t="shared" si="47"/>
        <v>63.030856148582409</v>
      </c>
      <c r="I190" s="177">
        <f t="shared" si="38"/>
        <v>291.82625986314241</v>
      </c>
      <c r="J190" s="6"/>
    </row>
    <row r="191" spans="1:12" s="22" customFormat="1" x14ac:dyDescent="0.25">
      <c r="A191" s="31" t="s">
        <v>281</v>
      </c>
      <c r="B191" s="77" t="s">
        <v>282</v>
      </c>
      <c r="C191" s="33" t="s">
        <v>16</v>
      </c>
      <c r="D191" s="90">
        <v>16.888940000000002</v>
      </c>
      <c r="E191" s="41">
        <f t="shared" ref="E191:H191" si="48">D191*$J$34</f>
        <v>17.564497600000003</v>
      </c>
      <c r="F191" s="41">
        <f t="shared" si="48"/>
        <v>18.267077504000003</v>
      </c>
      <c r="G191" s="41">
        <f t="shared" si="48"/>
        <v>18.997760604160003</v>
      </c>
      <c r="H191" s="42">
        <f t="shared" si="48"/>
        <v>19.757671028326403</v>
      </c>
      <c r="I191" s="177">
        <f t="shared" si="38"/>
        <v>91.475946736486407</v>
      </c>
      <c r="J191" s="6"/>
    </row>
    <row r="192" spans="1:12" s="22" customFormat="1" x14ac:dyDescent="0.25">
      <c r="A192" s="31" t="s">
        <v>283</v>
      </c>
      <c r="B192" s="77" t="s">
        <v>284</v>
      </c>
      <c r="C192" s="33" t="s">
        <v>16</v>
      </c>
      <c r="D192" s="34">
        <f>D193+D194+1.43168+0.16896+0.08663</f>
        <v>37.661810000000003</v>
      </c>
      <c r="E192" s="35">
        <f t="shared" ref="E192:H192" si="49">D192*$J$34</f>
        <v>39.168282400000002</v>
      </c>
      <c r="F192" s="35">
        <f t="shared" si="49"/>
        <v>40.735013696000003</v>
      </c>
      <c r="G192" s="35">
        <f t="shared" si="49"/>
        <v>42.364414243840002</v>
      </c>
      <c r="H192" s="36">
        <f t="shared" si="49"/>
        <v>44.058990813593603</v>
      </c>
      <c r="I192" s="177">
        <f t="shared" si="38"/>
        <v>203.98851115343362</v>
      </c>
      <c r="J192" s="6"/>
    </row>
    <row r="193" spans="1:15" s="22" customFormat="1" x14ac:dyDescent="0.25">
      <c r="A193" s="31" t="s">
        <v>285</v>
      </c>
      <c r="B193" s="56" t="s">
        <v>286</v>
      </c>
      <c r="C193" s="33" t="s">
        <v>16</v>
      </c>
      <c r="D193" s="34">
        <v>6.47485</v>
      </c>
      <c r="E193" s="35">
        <f t="shared" ref="E193:H193" si="50">D193*$J$34</f>
        <v>6.7338440000000004</v>
      </c>
      <c r="F193" s="35">
        <f t="shared" si="50"/>
        <v>7.0031977600000008</v>
      </c>
      <c r="G193" s="35">
        <f t="shared" si="50"/>
        <v>7.2833256704000009</v>
      </c>
      <c r="H193" s="36">
        <f t="shared" si="50"/>
        <v>7.5746586972160008</v>
      </c>
      <c r="I193" s="177">
        <f t="shared" si="38"/>
        <v>35.069876127615998</v>
      </c>
      <c r="J193" s="6"/>
    </row>
    <row r="194" spans="1:15" s="22" customFormat="1" x14ac:dyDescent="0.25">
      <c r="A194" s="31" t="s">
        <v>699</v>
      </c>
      <c r="B194" s="56" t="s">
        <v>287</v>
      </c>
      <c r="C194" s="33" t="s">
        <v>16</v>
      </c>
      <c r="D194" s="34">
        <v>29.499690000000001</v>
      </c>
      <c r="E194" s="35">
        <f t="shared" ref="E194:H194" si="51">D194*$J$34</f>
        <v>30.679677600000002</v>
      </c>
      <c r="F194" s="35">
        <f t="shared" si="51"/>
        <v>31.906864704000004</v>
      </c>
      <c r="G194" s="35">
        <f t="shared" si="51"/>
        <v>33.183139292160007</v>
      </c>
      <c r="H194" s="36">
        <f t="shared" si="51"/>
        <v>34.510464863846408</v>
      </c>
      <c r="I194" s="177">
        <f t="shared" si="38"/>
        <v>159.77983646000644</v>
      </c>
      <c r="J194" s="6"/>
    </row>
    <row r="195" spans="1:15" s="22" customFormat="1" x14ac:dyDescent="0.25">
      <c r="A195" s="31" t="s">
        <v>288</v>
      </c>
      <c r="B195" s="77" t="s">
        <v>289</v>
      </c>
      <c r="C195" s="33" t="s">
        <v>16</v>
      </c>
      <c r="D195" s="34">
        <v>9.31494</v>
      </c>
      <c r="E195" s="35">
        <f t="shared" ref="E195:H195" si="52">D195*$J$34</f>
        <v>9.6875376000000006</v>
      </c>
      <c r="F195" s="35">
        <f t="shared" si="52"/>
        <v>10.075039104000002</v>
      </c>
      <c r="G195" s="35">
        <f t="shared" si="52"/>
        <v>10.478040668160002</v>
      </c>
      <c r="H195" s="36">
        <f t="shared" si="52"/>
        <v>10.897162294886403</v>
      </c>
      <c r="I195" s="177">
        <f t="shared" si="38"/>
        <v>50.452719667046409</v>
      </c>
      <c r="J195" s="6"/>
    </row>
    <row r="196" spans="1:15" s="22" customFormat="1" x14ac:dyDescent="0.25">
      <c r="A196" s="31" t="s">
        <v>290</v>
      </c>
      <c r="B196" s="77" t="s">
        <v>291</v>
      </c>
      <c r="C196" s="33" t="s">
        <v>16</v>
      </c>
      <c r="D196" s="34">
        <v>102.46098000000001</v>
      </c>
      <c r="E196" s="35">
        <f t="shared" ref="E196:H196" si="53">D196*$J$34</f>
        <v>106.55941920000001</v>
      </c>
      <c r="F196" s="35">
        <f t="shared" si="53"/>
        <v>110.82179596800002</v>
      </c>
      <c r="G196" s="35">
        <f t="shared" si="53"/>
        <v>115.25466780672002</v>
      </c>
      <c r="H196" s="36">
        <f t="shared" si="53"/>
        <v>119.86485451898882</v>
      </c>
      <c r="I196" s="177">
        <f t="shared" si="38"/>
        <v>554.96171749370887</v>
      </c>
      <c r="J196" s="6"/>
    </row>
    <row r="197" spans="1:15" s="82" customFormat="1" ht="14.25" customHeight="1" x14ac:dyDescent="0.25">
      <c r="A197" s="31" t="s">
        <v>292</v>
      </c>
      <c r="B197" s="77" t="s">
        <v>293</v>
      </c>
      <c r="C197" s="33" t="s">
        <v>16</v>
      </c>
      <c r="D197" s="34">
        <v>112.00783</v>
      </c>
      <c r="E197" s="35">
        <f t="shared" ref="E197:H197" si="54">D197*$J$34</f>
        <v>116.4881432</v>
      </c>
      <c r="F197" s="35">
        <f t="shared" si="54"/>
        <v>121.147668928</v>
      </c>
      <c r="G197" s="35">
        <f t="shared" si="54"/>
        <v>125.99357568512001</v>
      </c>
      <c r="H197" s="36">
        <f t="shared" si="54"/>
        <v>131.03331871252482</v>
      </c>
      <c r="I197" s="177">
        <f t="shared" si="38"/>
        <v>606.67053652564482</v>
      </c>
      <c r="J197" s="81"/>
    </row>
    <row r="198" spans="1:15" s="22" customFormat="1" ht="30" x14ac:dyDescent="0.25">
      <c r="A198" s="31" t="s">
        <v>294</v>
      </c>
      <c r="B198" s="77" t="s">
        <v>295</v>
      </c>
      <c r="C198" s="33" t="s">
        <v>16</v>
      </c>
      <c r="D198" s="90"/>
      <c r="E198" s="41">
        <f t="shared" ref="E198:H198" si="55">D198*$J$34</f>
        <v>0</v>
      </c>
      <c r="F198" s="41">
        <f t="shared" si="55"/>
        <v>0</v>
      </c>
      <c r="G198" s="41">
        <f t="shared" si="55"/>
        <v>0</v>
      </c>
      <c r="H198" s="42">
        <f t="shared" si="55"/>
        <v>0</v>
      </c>
      <c r="I198" s="177">
        <f t="shared" si="38"/>
        <v>0</v>
      </c>
      <c r="J198" s="6"/>
    </row>
    <row r="199" spans="1:15" s="22" customFormat="1" x14ac:dyDescent="0.25">
      <c r="A199" s="31" t="s">
        <v>296</v>
      </c>
      <c r="B199" s="77" t="s">
        <v>297</v>
      </c>
      <c r="C199" s="33" t="s">
        <v>16</v>
      </c>
      <c r="D199" s="34">
        <f>0.79842+11.47159</f>
        <v>12.270010000000001</v>
      </c>
      <c r="E199" s="35">
        <f t="shared" ref="E199:H199" si="56">D199*$J$34</f>
        <v>12.760810400000002</v>
      </c>
      <c r="F199" s="35">
        <f t="shared" si="56"/>
        <v>13.271242816000003</v>
      </c>
      <c r="G199" s="35">
        <f t="shared" si="56"/>
        <v>13.802092528640003</v>
      </c>
      <c r="H199" s="36">
        <f t="shared" si="56"/>
        <v>14.354176229785603</v>
      </c>
      <c r="I199" s="177">
        <f t="shared" si="38"/>
        <v>66.458331974425619</v>
      </c>
      <c r="J199" s="6"/>
    </row>
    <row r="200" spans="1:15" s="30" customFormat="1" ht="26.25" customHeight="1" x14ac:dyDescent="0.2">
      <c r="A200" s="57" t="s">
        <v>298</v>
      </c>
      <c r="B200" s="76" t="s">
        <v>299</v>
      </c>
      <c r="C200" s="59" t="s">
        <v>16</v>
      </c>
      <c r="D200" s="60">
        <f t="shared" ref="D200:H200" si="57">D201+D202+D206</f>
        <v>10</v>
      </c>
      <c r="E200" s="60">
        <f t="shared" si="57"/>
        <v>60</v>
      </c>
      <c r="F200" s="60">
        <f t="shared" si="57"/>
        <v>97</v>
      </c>
      <c r="G200" s="60">
        <f t="shared" si="57"/>
        <v>87</v>
      </c>
      <c r="H200" s="60">
        <f t="shared" si="57"/>
        <v>78</v>
      </c>
      <c r="I200" s="180">
        <f t="shared" si="38"/>
        <v>332</v>
      </c>
      <c r="J200" s="29"/>
    </row>
    <row r="201" spans="1:15" s="22" customFormat="1" x14ac:dyDescent="0.25">
      <c r="A201" s="31" t="s">
        <v>300</v>
      </c>
      <c r="B201" s="77" t="s">
        <v>301</v>
      </c>
      <c r="C201" s="33" t="s">
        <v>16</v>
      </c>
      <c r="D201" s="34"/>
      <c r="E201" s="35"/>
      <c r="F201" s="35"/>
      <c r="G201" s="35"/>
      <c r="H201" s="36"/>
      <c r="I201" s="177">
        <f t="shared" si="38"/>
        <v>0</v>
      </c>
      <c r="J201" s="6"/>
    </row>
    <row r="202" spans="1:15" s="22" customFormat="1" x14ac:dyDescent="0.25">
      <c r="A202" s="31" t="s">
        <v>302</v>
      </c>
      <c r="B202" s="77" t="s">
        <v>303</v>
      </c>
      <c r="C202" s="33" t="s">
        <v>16</v>
      </c>
      <c r="D202" s="34"/>
      <c r="E202" s="35"/>
      <c r="F202" s="35"/>
      <c r="G202" s="35"/>
      <c r="H202" s="36"/>
      <c r="I202" s="176">
        <f t="shared" si="38"/>
        <v>0</v>
      </c>
      <c r="J202" s="6"/>
    </row>
    <row r="203" spans="1:15" s="22" customFormat="1" ht="34.5" customHeight="1" x14ac:dyDescent="0.25">
      <c r="A203" s="31" t="s">
        <v>304</v>
      </c>
      <c r="B203" s="56" t="s">
        <v>305</v>
      </c>
      <c r="C203" s="33" t="s">
        <v>16</v>
      </c>
      <c r="D203" s="34"/>
      <c r="E203" s="35"/>
      <c r="F203" s="35"/>
      <c r="G203" s="35"/>
      <c r="H203" s="36"/>
      <c r="I203" s="176">
        <f t="shared" si="38"/>
        <v>0</v>
      </c>
      <c r="J203" s="6"/>
    </row>
    <row r="204" spans="1:15" s="22" customFormat="1" x14ac:dyDescent="0.25">
      <c r="A204" s="31" t="s">
        <v>306</v>
      </c>
      <c r="B204" s="63" t="s">
        <v>307</v>
      </c>
      <c r="C204" s="33" t="s">
        <v>16</v>
      </c>
      <c r="D204" s="90"/>
      <c r="E204" s="41"/>
      <c r="F204" s="41"/>
      <c r="G204" s="41"/>
      <c r="H204" s="42"/>
      <c r="I204" s="177">
        <f t="shared" si="38"/>
        <v>0</v>
      </c>
      <c r="J204" s="6"/>
    </row>
    <row r="205" spans="1:15" s="22" customFormat="1" x14ac:dyDescent="0.25">
      <c r="A205" s="31" t="s">
        <v>308</v>
      </c>
      <c r="B205" s="63" t="s">
        <v>309</v>
      </c>
      <c r="C205" s="33" t="s">
        <v>16</v>
      </c>
      <c r="D205" s="90"/>
      <c r="E205" s="41"/>
      <c r="F205" s="41"/>
      <c r="G205" s="41"/>
      <c r="H205" s="42"/>
      <c r="I205" s="177">
        <f t="shared" si="38"/>
        <v>0</v>
      </c>
      <c r="J205" s="6"/>
    </row>
    <row r="206" spans="1:15" s="22" customFormat="1" x14ac:dyDescent="0.25">
      <c r="A206" s="31" t="s">
        <v>310</v>
      </c>
      <c r="B206" s="77" t="s">
        <v>311</v>
      </c>
      <c r="C206" s="33" t="s">
        <v>16</v>
      </c>
      <c r="D206" s="269">
        <v>10</v>
      </c>
      <c r="E206" s="248">
        <f>E219</f>
        <v>60</v>
      </c>
      <c r="F206" s="248">
        <f t="shared" ref="F206:H206" si="58">F219</f>
        <v>97</v>
      </c>
      <c r="G206" s="248">
        <f t="shared" si="58"/>
        <v>87</v>
      </c>
      <c r="H206" s="270">
        <f t="shared" si="58"/>
        <v>78</v>
      </c>
      <c r="I206" s="180">
        <f t="shared" si="38"/>
        <v>332</v>
      </c>
      <c r="J206" s="6"/>
    </row>
    <row r="207" spans="1:15" s="30" customFormat="1" ht="14.25" x14ac:dyDescent="0.2">
      <c r="A207" s="57" t="s">
        <v>312</v>
      </c>
      <c r="B207" s="76" t="s">
        <v>313</v>
      </c>
      <c r="C207" s="59" t="s">
        <v>16</v>
      </c>
      <c r="D207" s="182">
        <f>D208+D215+D216+D217</f>
        <v>25.498999999999999</v>
      </c>
      <c r="E207" s="61">
        <f t="shared" ref="E207:H207" si="59">E208+E215+E216+E217</f>
        <v>47.210399999999993</v>
      </c>
      <c r="F207" s="61">
        <f t="shared" si="59"/>
        <v>41.574999999999996</v>
      </c>
      <c r="G207" s="61">
        <f t="shared" si="59"/>
        <v>31.544800000000002</v>
      </c>
      <c r="H207" s="217">
        <f t="shared" si="59"/>
        <v>22.325800000000001</v>
      </c>
      <c r="I207" s="180">
        <f t="shared" si="38"/>
        <v>168.15499999999997</v>
      </c>
      <c r="J207" s="78">
        <f>I207/1.2</f>
        <v>140.12916666666666</v>
      </c>
    </row>
    <row r="208" spans="1:15" s="22" customFormat="1" x14ac:dyDescent="0.25">
      <c r="A208" s="31" t="s">
        <v>314</v>
      </c>
      <c r="B208" s="77" t="s">
        <v>315</v>
      </c>
      <c r="C208" s="33" t="s">
        <v>16</v>
      </c>
      <c r="D208" s="90">
        <f>SUM(D209:D214)</f>
        <v>25.498999999999999</v>
      </c>
      <c r="E208" s="35">
        <f t="shared" ref="E208:H208" si="60">SUM(E209:E214)</f>
        <v>47.210399999999993</v>
      </c>
      <c r="F208" s="35">
        <f t="shared" si="60"/>
        <v>41.574999999999996</v>
      </c>
      <c r="G208" s="35">
        <f t="shared" si="60"/>
        <v>31.544800000000002</v>
      </c>
      <c r="H208" s="38">
        <f t="shared" si="60"/>
        <v>22.325800000000001</v>
      </c>
      <c r="I208" s="176">
        <f t="shared" si="38"/>
        <v>168.15499999999997</v>
      </c>
      <c r="J208" s="92"/>
      <c r="O208" s="22">
        <f>SUM(O209:O214)</f>
        <v>47.210399999999993</v>
      </c>
    </row>
    <row r="209" spans="1:17" s="171" customFormat="1" x14ac:dyDescent="0.25">
      <c r="A209" s="31" t="s">
        <v>316</v>
      </c>
      <c r="B209" s="56" t="s">
        <v>317</v>
      </c>
      <c r="C209" s="33" t="s">
        <v>16</v>
      </c>
      <c r="D209" s="90">
        <f>8.666+6.275</f>
        <v>14.941000000000001</v>
      </c>
      <c r="E209" s="41">
        <v>19.893599999999999</v>
      </c>
      <c r="F209" s="41">
        <f>9.163+8.54</f>
        <v>17.702999999999999</v>
      </c>
      <c r="G209" s="41">
        <f>4.822+4.493</f>
        <v>9.3150000000000013</v>
      </c>
      <c r="H209" s="177">
        <v>18.805</v>
      </c>
      <c r="I209" s="177">
        <f t="shared" si="38"/>
        <v>80.657600000000002</v>
      </c>
      <c r="J209" s="216"/>
      <c r="N209" s="171">
        <f>E209/1.2</f>
        <v>16.577999999999999</v>
      </c>
      <c r="O209" s="75">
        <f>SUM(P209:Q209)</f>
        <v>19.893599999999999</v>
      </c>
      <c r="P209" s="171">
        <f>8.578*1.2</f>
        <v>10.2936</v>
      </c>
      <c r="Q209" s="284">
        <f>8*1.2</f>
        <v>9.6</v>
      </c>
    </row>
    <row r="210" spans="1:17" s="171" customFormat="1" x14ac:dyDescent="0.25">
      <c r="A210" s="31" t="s">
        <v>318</v>
      </c>
      <c r="B210" s="56" t="s">
        <v>319</v>
      </c>
      <c r="C210" s="33" t="s">
        <v>16</v>
      </c>
      <c r="D210" s="90">
        <v>5.0599999999999996</v>
      </c>
      <c r="E210" s="41">
        <v>20.511599999999998</v>
      </c>
      <c r="F210" s="41">
        <v>20.351199999999999</v>
      </c>
      <c r="G210" s="41"/>
      <c r="H210" s="42"/>
      <c r="I210" s="177">
        <f t="shared" si="38"/>
        <v>45.922799999999995</v>
      </c>
      <c r="J210" s="11"/>
      <c r="N210" s="171">
        <f>E210/1.2</f>
        <v>17.093</v>
      </c>
      <c r="O210" s="285">
        <f>17.093*1.2</f>
        <v>20.511599999999998</v>
      </c>
    </row>
    <row r="211" spans="1:17" s="171" customFormat="1" x14ac:dyDescent="0.25">
      <c r="A211" s="31" t="s">
        <v>320</v>
      </c>
      <c r="B211" s="56" t="s">
        <v>321</v>
      </c>
      <c r="C211" s="33" t="s">
        <v>16</v>
      </c>
      <c r="D211" s="90"/>
      <c r="E211" s="41"/>
      <c r="F211" s="41"/>
      <c r="G211" s="41"/>
      <c r="H211" s="42"/>
      <c r="I211" s="177">
        <f t="shared" si="38"/>
        <v>0</v>
      </c>
      <c r="J211" s="11"/>
      <c r="O211" s="75"/>
    </row>
    <row r="212" spans="1:17" s="171" customFormat="1" x14ac:dyDescent="0.25">
      <c r="A212" s="31" t="s">
        <v>322</v>
      </c>
      <c r="B212" s="56" t="s">
        <v>323</v>
      </c>
      <c r="C212" s="33" t="s">
        <v>16</v>
      </c>
      <c r="D212" s="90">
        <f>5.185</f>
        <v>5.1849999999999996</v>
      </c>
      <c r="E212" s="41">
        <v>3.2844000000000002</v>
      </c>
      <c r="F212" s="41"/>
      <c r="G212" s="41">
        <f>2.287+3.87+8.758+0.858+2.936</f>
        <v>18.709</v>
      </c>
      <c r="H212" s="42"/>
      <c r="I212" s="177">
        <f t="shared" si="38"/>
        <v>27.1784</v>
      </c>
      <c r="J212" s="11"/>
      <c r="N212" s="171">
        <f>E212/1.2</f>
        <v>2.7370000000000001</v>
      </c>
      <c r="O212" s="285">
        <f>2.737*1.2</f>
        <v>3.2844000000000002</v>
      </c>
    </row>
    <row r="213" spans="1:17" s="171" customFormat="1" x14ac:dyDescent="0.25">
      <c r="A213" s="31" t="s">
        <v>324</v>
      </c>
      <c r="B213" s="56" t="s">
        <v>325</v>
      </c>
      <c r="C213" s="33" t="s">
        <v>16</v>
      </c>
      <c r="D213" s="90"/>
      <c r="E213" s="41"/>
      <c r="F213" s="41"/>
      <c r="G213" s="41"/>
      <c r="H213" s="42"/>
      <c r="I213" s="177">
        <f t="shared" si="38"/>
        <v>0</v>
      </c>
      <c r="J213" s="11"/>
      <c r="O213" s="75"/>
    </row>
    <row r="214" spans="1:17" s="171" customFormat="1" x14ac:dyDescent="0.25">
      <c r="A214" s="31" t="s">
        <v>326</v>
      </c>
      <c r="B214" s="56" t="s">
        <v>327</v>
      </c>
      <c r="C214" s="33" t="s">
        <v>16</v>
      </c>
      <c r="D214" s="90">
        <v>0.313</v>
      </c>
      <c r="E214" s="41">
        <v>3.5207999999999999</v>
      </c>
      <c r="F214" s="41">
        <f>E214</f>
        <v>3.5207999999999999</v>
      </c>
      <c r="G214" s="41">
        <f>F214</f>
        <v>3.5207999999999999</v>
      </c>
      <c r="H214" s="42">
        <f>G214</f>
        <v>3.5207999999999999</v>
      </c>
      <c r="I214" s="177">
        <f t="shared" si="38"/>
        <v>14.396199999999999</v>
      </c>
      <c r="J214" s="11"/>
      <c r="N214" s="171">
        <f>E214/1.2</f>
        <v>2.9340000000000002</v>
      </c>
      <c r="O214" s="285">
        <f>2.934*1.2</f>
        <v>3.5207999999999999</v>
      </c>
    </row>
    <row r="215" spans="1:17" s="22" customFormat="1" x14ac:dyDescent="0.25">
      <c r="A215" s="31" t="s">
        <v>328</v>
      </c>
      <c r="B215" s="77" t="s">
        <v>329</v>
      </c>
      <c r="C215" s="33" t="s">
        <v>16</v>
      </c>
      <c r="D215" s="90"/>
      <c r="E215" s="41"/>
      <c r="F215" s="41"/>
      <c r="G215" s="41"/>
      <c r="H215" s="42"/>
      <c r="I215" s="177">
        <f t="shared" si="38"/>
        <v>0</v>
      </c>
      <c r="J215" s="6"/>
    </row>
    <row r="216" spans="1:17" s="22" customFormat="1" x14ac:dyDescent="0.25">
      <c r="A216" s="31" t="s">
        <v>330</v>
      </c>
      <c r="B216" s="77" t="s">
        <v>331</v>
      </c>
      <c r="C216" s="33" t="s">
        <v>16</v>
      </c>
      <c r="D216" s="90"/>
      <c r="E216" s="41"/>
      <c r="F216" s="41"/>
      <c r="G216" s="41"/>
      <c r="H216" s="42"/>
      <c r="I216" s="177">
        <f t="shared" si="38"/>
        <v>0</v>
      </c>
      <c r="J216" s="6"/>
    </row>
    <row r="217" spans="1:17" s="22" customFormat="1" x14ac:dyDescent="0.25">
      <c r="A217" s="31" t="s">
        <v>332</v>
      </c>
      <c r="B217" s="77" t="s">
        <v>109</v>
      </c>
      <c r="C217" s="33" t="s">
        <v>225</v>
      </c>
      <c r="D217" s="90">
        <f>D218</f>
        <v>0</v>
      </c>
      <c r="E217" s="35">
        <f t="shared" ref="E217:H217" si="61">E218</f>
        <v>0</v>
      </c>
      <c r="F217" s="35">
        <f t="shared" si="61"/>
        <v>0</v>
      </c>
      <c r="G217" s="35">
        <f t="shared" si="61"/>
        <v>0</v>
      </c>
      <c r="H217" s="38">
        <f t="shared" si="61"/>
        <v>0</v>
      </c>
      <c r="I217" s="177">
        <f t="shared" si="38"/>
        <v>0</v>
      </c>
      <c r="J217" s="6"/>
    </row>
    <row r="218" spans="1:17" s="22" customFormat="1" ht="30" x14ac:dyDescent="0.25">
      <c r="A218" s="31" t="s">
        <v>333</v>
      </c>
      <c r="B218" s="77" t="s">
        <v>334</v>
      </c>
      <c r="C218" s="33" t="s">
        <v>16</v>
      </c>
      <c r="D218" s="90"/>
      <c r="E218" s="41"/>
      <c r="F218" s="41"/>
      <c r="G218" s="41"/>
      <c r="H218" s="42"/>
      <c r="I218" s="177">
        <f t="shared" si="38"/>
        <v>0</v>
      </c>
      <c r="J218" s="6"/>
    </row>
    <row r="219" spans="1:17" s="30" customFormat="1" ht="14.25" x14ac:dyDescent="0.2">
      <c r="A219" s="57" t="s">
        <v>335</v>
      </c>
      <c r="B219" s="76" t="s">
        <v>336</v>
      </c>
      <c r="C219" s="59" t="s">
        <v>16</v>
      </c>
      <c r="D219" s="182">
        <f t="shared" ref="D219:H219" si="62">D220+D221+D225+D226+D229+D230+D231</f>
        <v>101.17055000000001</v>
      </c>
      <c r="E219" s="61">
        <f t="shared" si="62"/>
        <v>60</v>
      </c>
      <c r="F219" s="61">
        <f t="shared" si="62"/>
        <v>97</v>
      </c>
      <c r="G219" s="61">
        <f t="shared" si="62"/>
        <v>87</v>
      </c>
      <c r="H219" s="217">
        <f t="shared" si="62"/>
        <v>78</v>
      </c>
      <c r="I219" s="180">
        <f t="shared" si="38"/>
        <v>423.17054999999999</v>
      </c>
      <c r="J219" s="29"/>
    </row>
    <row r="220" spans="1:17" s="22" customFormat="1" x14ac:dyDescent="0.25">
      <c r="A220" s="31" t="s">
        <v>337</v>
      </c>
      <c r="B220" s="77" t="s">
        <v>338</v>
      </c>
      <c r="C220" s="33" t="s">
        <v>16</v>
      </c>
      <c r="D220" s="34">
        <v>3.5637300000000001</v>
      </c>
      <c r="E220" s="35">
        <v>0</v>
      </c>
      <c r="F220" s="35">
        <v>0</v>
      </c>
      <c r="G220" s="35">
        <v>0</v>
      </c>
      <c r="H220" s="36">
        <v>0</v>
      </c>
      <c r="I220" s="177">
        <f t="shared" si="38"/>
        <v>3.5637300000000001</v>
      </c>
      <c r="J220" s="6"/>
    </row>
    <row r="221" spans="1:17" s="22" customFormat="1" x14ac:dyDescent="0.25">
      <c r="A221" s="31" t="s">
        <v>339</v>
      </c>
      <c r="B221" s="77" t="s">
        <v>340</v>
      </c>
      <c r="C221" s="33" t="s">
        <v>16</v>
      </c>
      <c r="D221" s="34">
        <f t="shared" ref="D221" si="63">D222+D223+D224</f>
        <v>0</v>
      </c>
      <c r="E221" s="35">
        <v>0</v>
      </c>
      <c r="F221" s="35">
        <v>0</v>
      </c>
      <c r="G221" s="35">
        <v>0</v>
      </c>
      <c r="H221" s="36">
        <v>0</v>
      </c>
      <c r="I221" s="176">
        <f t="shared" si="38"/>
        <v>0</v>
      </c>
      <c r="J221" s="6"/>
    </row>
    <row r="222" spans="1:17" s="22" customFormat="1" x14ac:dyDescent="0.25">
      <c r="A222" s="31" t="s">
        <v>341</v>
      </c>
      <c r="B222" s="56" t="s">
        <v>342</v>
      </c>
      <c r="C222" s="33" t="s">
        <v>16</v>
      </c>
      <c r="D222" s="34"/>
      <c r="E222" s="35"/>
      <c r="F222" s="35"/>
      <c r="G222" s="35"/>
      <c r="H222" s="36"/>
      <c r="I222" s="177">
        <f t="shared" si="38"/>
        <v>0</v>
      </c>
      <c r="J222" s="6"/>
    </row>
    <row r="223" spans="1:17" s="22" customFormat="1" x14ac:dyDescent="0.25">
      <c r="A223" s="31" t="s">
        <v>343</v>
      </c>
      <c r="B223" s="56" t="s">
        <v>344</v>
      </c>
      <c r="C223" s="33" t="s">
        <v>16</v>
      </c>
      <c r="D223" s="34"/>
      <c r="E223" s="35"/>
      <c r="F223" s="35"/>
      <c r="G223" s="35"/>
      <c r="H223" s="36"/>
      <c r="I223" s="177">
        <f t="shared" si="38"/>
        <v>0</v>
      </c>
      <c r="J223" s="6"/>
    </row>
    <row r="224" spans="1:17" s="22" customFormat="1" x14ac:dyDescent="0.25">
      <c r="A224" s="31" t="s">
        <v>345</v>
      </c>
      <c r="B224" s="56" t="s">
        <v>346</v>
      </c>
      <c r="C224" s="33" t="s">
        <v>16</v>
      </c>
      <c r="D224" s="34"/>
      <c r="E224" s="35"/>
      <c r="F224" s="35"/>
      <c r="G224" s="35"/>
      <c r="H224" s="36"/>
      <c r="I224" s="177">
        <f t="shared" si="38"/>
        <v>0</v>
      </c>
      <c r="J224" s="6"/>
    </row>
    <row r="225" spans="1:10" s="22" customFormat="1" x14ac:dyDescent="0.25">
      <c r="A225" s="31" t="s">
        <v>347</v>
      </c>
      <c r="B225" s="77" t="s">
        <v>348</v>
      </c>
      <c r="C225" s="33" t="s">
        <v>16</v>
      </c>
      <c r="D225" s="34"/>
      <c r="E225" s="35"/>
      <c r="F225" s="35"/>
      <c r="G225" s="35"/>
      <c r="H225" s="36"/>
      <c r="I225" s="177">
        <f t="shared" si="38"/>
        <v>0</v>
      </c>
      <c r="J225" s="6"/>
    </row>
    <row r="226" spans="1:10" s="22" customFormat="1" ht="16.5" customHeight="1" x14ac:dyDescent="0.25">
      <c r="A226" s="31" t="s">
        <v>349</v>
      </c>
      <c r="B226" s="77" t="s">
        <v>350</v>
      </c>
      <c r="C226" s="33" t="s">
        <v>16</v>
      </c>
      <c r="D226" s="34"/>
      <c r="E226" s="35"/>
      <c r="F226" s="35"/>
      <c r="G226" s="35"/>
      <c r="H226" s="36"/>
      <c r="I226" s="176">
        <f t="shared" si="38"/>
        <v>0</v>
      </c>
      <c r="J226" s="6"/>
    </row>
    <row r="227" spans="1:10" s="22" customFormat="1" x14ac:dyDescent="0.25">
      <c r="A227" s="31" t="s">
        <v>351</v>
      </c>
      <c r="B227" s="56" t="s">
        <v>352</v>
      </c>
      <c r="C227" s="33" t="s">
        <v>16</v>
      </c>
      <c r="D227" s="90"/>
      <c r="E227" s="41"/>
      <c r="F227" s="41"/>
      <c r="G227" s="41"/>
      <c r="H227" s="42"/>
      <c r="I227" s="177">
        <f t="shared" ref="I227:I290" si="64">SUM(D227:H227)</f>
        <v>0</v>
      </c>
      <c r="J227" s="6"/>
    </row>
    <row r="228" spans="1:10" s="22" customFormat="1" x14ac:dyDescent="0.25">
      <c r="A228" s="31" t="s">
        <v>353</v>
      </c>
      <c r="B228" s="56" t="s">
        <v>354</v>
      </c>
      <c r="C228" s="33" t="s">
        <v>16</v>
      </c>
      <c r="D228" s="90"/>
      <c r="E228" s="41"/>
      <c r="F228" s="41"/>
      <c r="G228" s="41"/>
      <c r="H228" s="42"/>
      <c r="I228" s="177">
        <f t="shared" si="64"/>
        <v>0</v>
      </c>
      <c r="J228" s="6"/>
    </row>
    <row r="229" spans="1:10" s="22" customFormat="1" x14ac:dyDescent="0.25">
      <c r="A229" s="31" t="s">
        <v>355</v>
      </c>
      <c r="B229" s="77" t="s">
        <v>356</v>
      </c>
      <c r="C229" s="33" t="s">
        <v>16</v>
      </c>
      <c r="D229" s="90"/>
      <c r="E229" s="41"/>
      <c r="F229" s="41"/>
      <c r="G229" s="41"/>
      <c r="H229" s="42"/>
      <c r="I229" s="177">
        <f t="shared" si="64"/>
        <v>0</v>
      </c>
      <c r="J229" s="6"/>
    </row>
    <row r="230" spans="1:10" s="22" customFormat="1" x14ac:dyDescent="0.25">
      <c r="A230" s="31" t="s">
        <v>357</v>
      </c>
      <c r="B230" s="77" t="s">
        <v>358</v>
      </c>
      <c r="C230" s="33" t="s">
        <v>16</v>
      </c>
      <c r="D230" s="90"/>
      <c r="E230" s="41"/>
      <c r="F230" s="41"/>
      <c r="G230" s="41"/>
      <c r="H230" s="42"/>
      <c r="I230" s="177">
        <f t="shared" si="64"/>
        <v>0</v>
      </c>
      <c r="J230" s="6"/>
    </row>
    <row r="231" spans="1:10" s="22" customFormat="1" x14ac:dyDescent="0.25">
      <c r="A231" s="31" t="s">
        <v>359</v>
      </c>
      <c r="B231" s="77" t="s">
        <v>360</v>
      </c>
      <c r="C231" s="33" t="s">
        <v>16</v>
      </c>
      <c r="D231" s="90">
        <f>41.01682+25.5+31.09</f>
        <v>97.606819999999999</v>
      </c>
      <c r="E231" s="41">
        <v>60</v>
      </c>
      <c r="F231" s="41">
        <v>97</v>
      </c>
      <c r="G231" s="41">
        <v>87</v>
      </c>
      <c r="H231" s="42">
        <v>78</v>
      </c>
      <c r="I231" s="177">
        <f t="shared" si="64"/>
        <v>419.60681999999997</v>
      </c>
      <c r="J231" s="6"/>
    </row>
    <row r="232" spans="1:10" s="30" customFormat="1" ht="14.25" x14ac:dyDescent="0.2">
      <c r="A232" s="57" t="s">
        <v>361</v>
      </c>
      <c r="B232" s="76" t="s">
        <v>362</v>
      </c>
      <c r="C232" s="59" t="s">
        <v>16</v>
      </c>
      <c r="D232" s="197">
        <f t="shared" ref="D232" si="65">D233+D237+D238</f>
        <v>57.56371</v>
      </c>
      <c r="E232" s="198">
        <f t="shared" ref="E232:H232" si="66">E233+E237+E238</f>
        <v>57.56371</v>
      </c>
      <c r="F232" s="198">
        <f t="shared" si="66"/>
        <v>57.56371</v>
      </c>
      <c r="G232" s="198">
        <f t="shared" si="66"/>
        <v>57.56371</v>
      </c>
      <c r="H232" s="199">
        <f t="shared" si="66"/>
        <v>57.56371</v>
      </c>
      <c r="I232" s="180">
        <f t="shared" si="64"/>
        <v>287.81855000000002</v>
      </c>
      <c r="J232" s="29"/>
    </row>
    <row r="233" spans="1:10" s="22" customFormat="1" x14ac:dyDescent="0.25">
      <c r="A233" s="31" t="s">
        <v>363</v>
      </c>
      <c r="B233" s="77" t="s">
        <v>364</v>
      </c>
      <c r="C233" s="33" t="s">
        <v>16</v>
      </c>
      <c r="D233" s="200">
        <f t="shared" ref="D233" si="67">D234+D235+D236</f>
        <v>33.811059999999998</v>
      </c>
      <c r="E233" s="201">
        <f t="shared" ref="E233:H233" si="68">E234+E235+E236</f>
        <v>33.811059999999998</v>
      </c>
      <c r="F233" s="201">
        <f t="shared" si="68"/>
        <v>33.811059999999998</v>
      </c>
      <c r="G233" s="201">
        <f t="shared" si="68"/>
        <v>33.811059999999998</v>
      </c>
      <c r="H233" s="202">
        <f t="shared" si="68"/>
        <v>33.811059999999998</v>
      </c>
      <c r="I233" s="176">
        <f t="shared" si="64"/>
        <v>169.05529999999999</v>
      </c>
      <c r="J233" s="6"/>
    </row>
    <row r="234" spans="1:10" s="22" customFormat="1" x14ac:dyDescent="0.25">
      <c r="A234" s="31" t="s">
        <v>365</v>
      </c>
      <c r="B234" s="56" t="s">
        <v>342</v>
      </c>
      <c r="C234" s="33" t="s">
        <v>16</v>
      </c>
      <c r="D234" s="200">
        <v>33.811059999999998</v>
      </c>
      <c r="E234" s="203">
        <v>33.811059999999998</v>
      </c>
      <c r="F234" s="203">
        <v>33.811059999999998</v>
      </c>
      <c r="G234" s="203">
        <v>33.811059999999998</v>
      </c>
      <c r="H234" s="204">
        <v>33.811059999999998</v>
      </c>
      <c r="I234" s="177">
        <f t="shared" si="64"/>
        <v>169.05529999999999</v>
      </c>
      <c r="J234" s="6"/>
    </row>
    <row r="235" spans="1:10" s="22" customFormat="1" x14ac:dyDescent="0.25">
      <c r="A235" s="31" t="s">
        <v>366</v>
      </c>
      <c r="B235" s="56" t="s">
        <v>344</v>
      </c>
      <c r="C235" s="33" t="s">
        <v>16</v>
      </c>
      <c r="D235" s="200"/>
      <c r="E235" s="203"/>
      <c r="F235" s="203"/>
      <c r="G235" s="203"/>
      <c r="H235" s="204"/>
      <c r="I235" s="177">
        <f t="shared" si="64"/>
        <v>0</v>
      </c>
      <c r="J235" s="6"/>
    </row>
    <row r="236" spans="1:10" s="22" customFormat="1" x14ac:dyDescent="0.25">
      <c r="A236" s="31" t="s">
        <v>367</v>
      </c>
      <c r="B236" s="56" t="s">
        <v>346</v>
      </c>
      <c r="C236" s="33" t="s">
        <v>16</v>
      </c>
      <c r="D236" s="200"/>
      <c r="E236" s="203"/>
      <c r="F236" s="203"/>
      <c r="G236" s="203"/>
      <c r="H236" s="204"/>
      <c r="I236" s="177">
        <f t="shared" si="64"/>
        <v>0</v>
      </c>
      <c r="J236" s="6"/>
    </row>
    <row r="237" spans="1:10" s="22" customFormat="1" x14ac:dyDescent="0.25">
      <c r="A237" s="31" t="s">
        <v>368</v>
      </c>
      <c r="B237" s="77" t="s">
        <v>221</v>
      </c>
      <c r="C237" s="33" t="s">
        <v>16</v>
      </c>
      <c r="D237" s="200"/>
      <c r="E237" s="203"/>
      <c r="F237" s="203"/>
      <c r="G237" s="203"/>
      <c r="H237" s="204"/>
      <c r="I237" s="177">
        <f t="shared" si="64"/>
        <v>0</v>
      </c>
      <c r="J237" s="6"/>
    </row>
    <row r="238" spans="1:10" s="22" customFormat="1" x14ac:dyDescent="0.25">
      <c r="A238" s="31" t="s">
        <v>369</v>
      </c>
      <c r="B238" s="77" t="s">
        <v>370</v>
      </c>
      <c r="C238" s="33" t="s">
        <v>16</v>
      </c>
      <c r="D238" s="200">
        <v>23.752649999999999</v>
      </c>
      <c r="E238" s="201">
        <v>23.752649999999999</v>
      </c>
      <c r="F238" s="201">
        <v>23.752649999999999</v>
      </c>
      <c r="G238" s="201">
        <v>23.752649999999999</v>
      </c>
      <c r="H238" s="202">
        <v>23.752649999999999</v>
      </c>
      <c r="I238" s="177">
        <f t="shared" si="64"/>
        <v>118.76325</v>
      </c>
      <c r="J238" s="6"/>
    </row>
    <row r="239" spans="1:10" s="30" customFormat="1" ht="28.5" x14ac:dyDescent="0.2">
      <c r="A239" s="57" t="s">
        <v>371</v>
      </c>
      <c r="B239" s="76" t="s">
        <v>372</v>
      </c>
      <c r="C239" s="59" t="s">
        <v>16</v>
      </c>
      <c r="D239" s="197">
        <f t="shared" ref="D239" si="69">D163-D181</f>
        <v>-26.560820000000035</v>
      </c>
      <c r="E239" s="198">
        <f t="shared" ref="E239:H239" si="70">E163-E181</f>
        <v>2.376747200000068</v>
      </c>
      <c r="F239" s="198">
        <f t="shared" si="70"/>
        <v>2.4718170879998524</v>
      </c>
      <c r="G239" s="198">
        <f t="shared" si="70"/>
        <v>2.5706897715198238</v>
      </c>
      <c r="H239" s="199">
        <f t="shared" si="70"/>
        <v>2.6735173623807214</v>
      </c>
      <c r="I239" s="180">
        <f t="shared" si="64"/>
        <v>-16.46804857809957</v>
      </c>
      <c r="J239" s="29"/>
    </row>
    <row r="240" spans="1:10" s="75" customFormat="1" ht="28.5" x14ac:dyDescent="0.2">
      <c r="A240" s="255" t="s">
        <v>373</v>
      </c>
      <c r="B240" s="256" t="s">
        <v>374</v>
      </c>
      <c r="C240" s="257" t="s">
        <v>16</v>
      </c>
      <c r="D240" s="258">
        <f t="shared" ref="D240" si="71">D200-D207</f>
        <v>-15.498999999999999</v>
      </c>
      <c r="E240" s="259">
        <f t="shared" ref="E240:H240" si="72">E200-E207</f>
        <v>12.789600000000007</v>
      </c>
      <c r="F240" s="259">
        <f t="shared" si="72"/>
        <v>55.425000000000004</v>
      </c>
      <c r="G240" s="259">
        <f t="shared" si="72"/>
        <v>55.455199999999998</v>
      </c>
      <c r="H240" s="260">
        <f t="shared" si="72"/>
        <v>55.674199999999999</v>
      </c>
      <c r="I240" s="261">
        <f t="shared" si="64"/>
        <v>163.84500000000003</v>
      </c>
      <c r="J240" s="74"/>
    </row>
    <row r="241" spans="1:10" s="22" customFormat="1" x14ac:dyDescent="0.25">
      <c r="A241" s="31" t="s">
        <v>375</v>
      </c>
      <c r="B241" s="77" t="s">
        <v>376</v>
      </c>
      <c r="C241" s="33" t="s">
        <v>16</v>
      </c>
      <c r="D241" s="205"/>
      <c r="E241" s="203"/>
      <c r="F241" s="203"/>
      <c r="G241" s="203"/>
      <c r="H241" s="204"/>
      <c r="I241" s="177">
        <f t="shared" si="64"/>
        <v>0</v>
      </c>
      <c r="J241" s="6"/>
    </row>
    <row r="242" spans="1:10" s="22" customFormat="1" x14ac:dyDescent="0.25">
      <c r="A242" s="31" t="s">
        <v>377</v>
      </c>
      <c r="B242" s="77" t="s">
        <v>378</v>
      </c>
      <c r="C242" s="33" t="s">
        <v>16</v>
      </c>
      <c r="D242" s="200"/>
      <c r="E242" s="203"/>
      <c r="F242" s="203"/>
      <c r="G242" s="203"/>
      <c r="H242" s="204"/>
      <c r="I242" s="177">
        <f t="shared" si="64"/>
        <v>0</v>
      </c>
      <c r="J242" s="6"/>
    </row>
    <row r="243" spans="1:10" s="30" customFormat="1" ht="28.5" x14ac:dyDescent="0.2">
      <c r="A243" s="57" t="s">
        <v>379</v>
      </c>
      <c r="B243" s="76" t="s">
        <v>380</v>
      </c>
      <c r="C243" s="59" t="s">
        <v>16</v>
      </c>
      <c r="D243" s="197">
        <f t="shared" ref="D243" si="73">D219-D232</f>
        <v>43.606840000000005</v>
      </c>
      <c r="E243" s="198">
        <f t="shared" ref="E243:H243" si="74">E219-E232</f>
        <v>2.4362899999999996</v>
      </c>
      <c r="F243" s="198">
        <f t="shared" si="74"/>
        <v>39.43629</v>
      </c>
      <c r="G243" s="198">
        <f t="shared" si="74"/>
        <v>29.43629</v>
      </c>
      <c r="H243" s="199">
        <f t="shared" si="74"/>
        <v>20.43629</v>
      </c>
      <c r="I243" s="180">
        <f t="shared" si="64"/>
        <v>135.352</v>
      </c>
      <c r="J243" s="29"/>
    </row>
    <row r="244" spans="1:10" s="22" customFormat="1" x14ac:dyDescent="0.25">
      <c r="A244" s="31" t="s">
        <v>381</v>
      </c>
      <c r="B244" s="77" t="s">
        <v>382</v>
      </c>
      <c r="C244" s="33" t="s">
        <v>16</v>
      </c>
      <c r="D244" s="200"/>
      <c r="E244" s="203"/>
      <c r="F244" s="203"/>
      <c r="G244" s="203"/>
      <c r="H244" s="204"/>
      <c r="I244" s="177">
        <f t="shared" si="64"/>
        <v>0</v>
      </c>
      <c r="J244" s="6"/>
    </row>
    <row r="245" spans="1:10" s="22" customFormat="1" x14ac:dyDescent="0.25">
      <c r="A245" s="31" t="s">
        <v>383</v>
      </c>
      <c r="B245" s="77" t="s">
        <v>384</v>
      </c>
      <c r="C245" s="33" t="s">
        <v>16</v>
      </c>
      <c r="D245" s="200"/>
      <c r="E245" s="203"/>
      <c r="F245" s="203"/>
      <c r="G245" s="203"/>
      <c r="H245" s="204"/>
      <c r="I245" s="177">
        <f t="shared" si="64"/>
        <v>0</v>
      </c>
      <c r="J245" s="6"/>
    </row>
    <row r="246" spans="1:10" s="30" customFormat="1" x14ac:dyDescent="0.25">
      <c r="A246" s="57" t="s">
        <v>385</v>
      </c>
      <c r="B246" s="76" t="s">
        <v>386</v>
      </c>
      <c r="C246" s="59" t="s">
        <v>16</v>
      </c>
      <c r="D246" s="197"/>
      <c r="E246" s="206"/>
      <c r="F246" s="206"/>
      <c r="G246" s="206"/>
      <c r="H246" s="207"/>
      <c r="I246" s="177">
        <f t="shared" si="64"/>
        <v>0</v>
      </c>
      <c r="J246" s="29"/>
    </row>
    <row r="247" spans="1:10" s="75" customFormat="1" ht="28.5" x14ac:dyDescent="0.2">
      <c r="A247" s="255" t="s">
        <v>387</v>
      </c>
      <c r="B247" s="256" t="s">
        <v>388</v>
      </c>
      <c r="C247" s="257" t="s">
        <v>16</v>
      </c>
      <c r="D247" s="258">
        <f>D239+D240+D243+D246</f>
        <v>1.547019999999975</v>
      </c>
      <c r="E247" s="259">
        <f t="shared" ref="E247:H247" si="75">E239+E240+E243+E246</f>
        <v>17.602637200000075</v>
      </c>
      <c r="F247" s="259">
        <f t="shared" si="75"/>
        <v>97.333107087999849</v>
      </c>
      <c r="G247" s="259">
        <f t="shared" si="75"/>
        <v>87.462179771519828</v>
      </c>
      <c r="H247" s="260">
        <f t="shared" si="75"/>
        <v>78.78400736238072</v>
      </c>
      <c r="I247" s="261">
        <f t="shared" si="64"/>
        <v>282.72895142190043</v>
      </c>
      <c r="J247" s="74"/>
    </row>
    <row r="248" spans="1:10" s="30" customFormat="1" x14ac:dyDescent="0.25">
      <c r="A248" s="57" t="s">
        <v>389</v>
      </c>
      <c r="B248" s="76" t="s">
        <v>390</v>
      </c>
      <c r="C248" s="59" t="s">
        <v>16</v>
      </c>
      <c r="D248" s="197">
        <v>0.41</v>
      </c>
      <c r="E248" s="206">
        <v>0.41</v>
      </c>
      <c r="F248" s="206">
        <v>0.41</v>
      </c>
      <c r="G248" s="206">
        <v>0.41</v>
      </c>
      <c r="H248" s="207">
        <v>0.41</v>
      </c>
      <c r="I248" s="177">
        <f t="shared" si="64"/>
        <v>2.0499999999999998</v>
      </c>
      <c r="J248" s="29"/>
    </row>
    <row r="249" spans="1:10" s="75" customFormat="1" ht="15.75" thickBot="1" x14ac:dyDescent="0.3">
      <c r="A249" s="262" t="s">
        <v>391</v>
      </c>
      <c r="B249" s="263" t="s">
        <v>392</v>
      </c>
      <c r="C249" s="264" t="s">
        <v>16</v>
      </c>
      <c r="D249" s="265">
        <f>D163-D181+D200-D207+D219-D232+D248</f>
        <v>1.9570199999999749</v>
      </c>
      <c r="E249" s="266">
        <f t="shared" ref="E249:H249" si="76">E163-E181+E200-E207+E219-E232+E248</f>
        <v>18.012637200000075</v>
      </c>
      <c r="F249" s="266">
        <f t="shared" si="76"/>
        <v>97.74310708799986</v>
      </c>
      <c r="G249" s="266">
        <f t="shared" si="76"/>
        <v>87.872179771519811</v>
      </c>
      <c r="H249" s="267">
        <f t="shared" si="76"/>
        <v>79.194007362380702</v>
      </c>
      <c r="I249" s="250">
        <f t="shared" si="64"/>
        <v>284.77895142190044</v>
      </c>
      <c r="J249" s="74"/>
    </row>
    <row r="250" spans="1:10" s="30" customFormat="1" ht="14.25" x14ac:dyDescent="0.2">
      <c r="A250" s="23" t="s">
        <v>393</v>
      </c>
      <c r="B250" s="24" t="s">
        <v>109</v>
      </c>
      <c r="C250" s="25" t="s">
        <v>225</v>
      </c>
      <c r="D250" s="26"/>
      <c r="E250" s="27"/>
      <c r="F250" s="27"/>
      <c r="G250" s="27"/>
      <c r="H250" s="28"/>
      <c r="I250" s="179">
        <f t="shared" si="64"/>
        <v>0</v>
      </c>
      <c r="J250" s="29"/>
    </row>
    <row r="251" spans="1:10" s="22" customFormat="1" x14ac:dyDescent="0.25">
      <c r="A251" s="31" t="s">
        <v>394</v>
      </c>
      <c r="B251" s="77" t="s">
        <v>395</v>
      </c>
      <c r="C251" s="33" t="s">
        <v>16</v>
      </c>
      <c r="D251" s="34"/>
      <c r="E251" s="35"/>
      <c r="F251" s="35"/>
      <c r="G251" s="35"/>
      <c r="H251" s="36"/>
      <c r="I251" s="176">
        <f t="shared" si="64"/>
        <v>0</v>
      </c>
      <c r="J251" s="6"/>
    </row>
    <row r="252" spans="1:10" s="22" customFormat="1" x14ac:dyDescent="0.25">
      <c r="A252" s="31" t="s">
        <v>396</v>
      </c>
      <c r="B252" s="56" t="s">
        <v>397</v>
      </c>
      <c r="C252" s="33" t="s">
        <v>16</v>
      </c>
      <c r="D252" s="90"/>
      <c r="E252" s="41"/>
      <c r="F252" s="41"/>
      <c r="G252" s="41"/>
      <c r="H252" s="42"/>
      <c r="I252" s="177">
        <f t="shared" si="64"/>
        <v>0</v>
      </c>
      <c r="J252" s="6"/>
    </row>
    <row r="253" spans="1:10" s="22" customFormat="1" x14ac:dyDescent="0.25">
      <c r="A253" s="31" t="s">
        <v>398</v>
      </c>
      <c r="B253" s="63" t="s">
        <v>399</v>
      </c>
      <c r="C253" s="33" t="s">
        <v>16</v>
      </c>
      <c r="D253" s="90"/>
      <c r="E253" s="41"/>
      <c r="F253" s="41"/>
      <c r="G253" s="41"/>
      <c r="H253" s="42"/>
      <c r="I253" s="177">
        <f t="shared" si="64"/>
        <v>0</v>
      </c>
      <c r="J253" s="6"/>
    </row>
    <row r="254" spans="1:10" s="22" customFormat="1" ht="30" x14ac:dyDescent="0.25">
      <c r="A254" s="31" t="s">
        <v>400</v>
      </c>
      <c r="B254" s="63" t="s">
        <v>401</v>
      </c>
      <c r="C254" s="33" t="s">
        <v>16</v>
      </c>
      <c r="D254" s="90"/>
      <c r="E254" s="41"/>
      <c r="F254" s="41"/>
      <c r="G254" s="41"/>
      <c r="H254" s="42"/>
      <c r="I254" s="177">
        <f t="shared" si="64"/>
        <v>0</v>
      </c>
      <c r="J254" s="6"/>
    </row>
    <row r="255" spans="1:10" s="22" customFormat="1" x14ac:dyDescent="0.25">
      <c r="A255" s="31" t="s">
        <v>402</v>
      </c>
      <c r="B255" s="64" t="s">
        <v>399</v>
      </c>
      <c r="C255" s="33" t="s">
        <v>16</v>
      </c>
      <c r="D255" s="90"/>
      <c r="E255" s="41"/>
      <c r="F255" s="41"/>
      <c r="G255" s="41"/>
      <c r="H255" s="42"/>
      <c r="I255" s="177">
        <f t="shared" si="64"/>
        <v>0</v>
      </c>
      <c r="J255" s="6"/>
    </row>
    <row r="256" spans="1:10" s="22" customFormat="1" ht="30" x14ac:dyDescent="0.25">
      <c r="A256" s="31" t="s">
        <v>403</v>
      </c>
      <c r="B256" s="63" t="s">
        <v>22</v>
      </c>
      <c r="C256" s="33" t="s">
        <v>16</v>
      </c>
      <c r="D256" s="90"/>
      <c r="E256" s="41"/>
      <c r="F256" s="41"/>
      <c r="G256" s="41"/>
      <c r="H256" s="42"/>
      <c r="I256" s="177">
        <f t="shared" si="64"/>
        <v>0</v>
      </c>
      <c r="J256" s="6"/>
    </row>
    <row r="257" spans="1:10" s="22" customFormat="1" x14ac:dyDescent="0.25">
      <c r="A257" s="31" t="s">
        <v>404</v>
      </c>
      <c r="B257" s="64" t="s">
        <v>399</v>
      </c>
      <c r="C257" s="33" t="s">
        <v>16</v>
      </c>
      <c r="D257" s="90"/>
      <c r="E257" s="41"/>
      <c r="F257" s="41"/>
      <c r="G257" s="41"/>
      <c r="H257" s="42"/>
      <c r="I257" s="177">
        <f t="shared" si="64"/>
        <v>0</v>
      </c>
      <c r="J257" s="6"/>
    </row>
    <row r="258" spans="1:10" s="22" customFormat="1" ht="30" x14ac:dyDescent="0.25">
      <c r="A258" s="31" t="s">
        <v>405</v>
      </c>
      <c r="B258" s="63" t="s">
        <v>24</v>
      </c>
      <c r="C258" s="33" t="s">
        <v>16</v>
      </c>
      <c r="D258" s="90"/>
      <c r="E258" s="41"/>
      <c r="F258" s="41"/>
      <c r="G258" s="41"/>
      <c r="H258" s="42"/>
      <c r="I258" s="177">
        <f t="shared" si="64"/>
        <v>0</v>
      </c>
      <c r="J258" s="6"/>
    </row>
    <row r="259" spans="1:10" s="22" customFormat="1" x14ac:dyDescent="0.25">
      <c r="A259" s="31" t="s">
        <v>406</v>
      </c>
      <c r="B259" s="64" t="s">
        <v>399</v>
      </c>
      <c r="C259" s="33" t="s">
        <v>16</v>
      </c>
      <c r="D259" s="90"/>
      <c r="E259" s="41"/>
      <c r="F259" s="41"/>
      <c r="G259" s="41"/>
      <c r="H259" s="42"/>
      <c r="I259" s="177">
        <f t="shared" si="64"/>
        <v>0</v>
      </c>
      <c r="J259" s="6"/>
    </row>
    <row r="260" spans="1:10" s="22" customFormat="1" x14ac:dyDescent="0.25">
      <c r="A260" s="31" t="s">
        <v>407</v>
      </c>
      <c r="B260" s="56" t="s">
        <v>408</v>
      </c>
      <c r="C260" s="33" t="s">
        <v>16</v>
      </c>
      <c r="D260" s="90"/>
      <c r="E260" s="41"/>
      <c r="F260" s="41"/>
      <c r="G260" s="41"/>
      <c r="H260" s="42"/>
      <c r="I260" s="177">
        <f t="shared" si="64"/>
        <v>0</v>
      </c>
      <c r="J260" s="6"/>
    </row>
    <row r="261" spans="1:10" s="22" customFormat="1" x14ac:dyDescent="0.25">
      <c r="A261" s="31" t="s">
        <v>409</v>
      </c>
      <c r="B261" s="63" t="s">
        <v>399</v>
      </c>
      <c r="C261" s="33" t="s">
        <v>16</v>
      </c>
      <c r="D261" s="90"/>
      <c r="E261" s="41"/>
      <c r="F261" s="41"/>
      <c r="G261" s="41"/>
      <c r="H261" s="42"/>
      <c r="I261" s="177">
        <f t="shared" si="64"/>
        <v>0</v>
      </c>
      <c r="J261" s="6"/>
    </row>
    <row r="262" spans="1:10" s="22" customFormat="1" x14ac:dyDescent="0.25">
      <c r="A262" s="31" t="s">
        <v>410</v>
      </c>
      <c r="B262" s="43" t="s">
        <v>411</v>
      </c>
      <c r="C262" s="33" t="s">
        <v>16</v>
      </c>
      <c r="D262" s="90"/>
      <c r="E262" s="41"/>
      <c r="F262" s="41"/>
      <c r="G262" s="41"/>
      <c r="H262" s="42"/>
      <c r="I262" s="177">
        <f t="shared" si="64"/>
        <v>0</v>
      </c>
      <c r="J262" s="6"/>
    </row>
    <row r="263" spans="1:10" s="22" customFormat="1" x14ac:dyDescent="0.25">
      <c r="A263" s="31" t="s">
        <v>412</v>
      </c>
      <c r="B263" s="63" t="s">
        <v>399</v>
      </c>
      <c r="C263" s="33" t="s">
        <v>16</v>
      </c>
      <c r="D263" s="90"/>
      <c r="E263" s="41"/>
      <c r="F263" s="41"/>
      <c r="G263" s="41"/>
      <c r="H263" s="42"/>
      <c r="I263" s="177">
        <f t="shared" si="64"/>
        <v>0</v>
      </c>
      <c r="J263" s="6"/>
    </row>
    <row r="264" spans="1:10" s="22" customFormat="1" x14ac:dyDescent="0.25">
      <c r="A264" s="31" t="s">
        <v>413</v>
      </c>
      <c r="B264" s="43" t="s">
        <v>414</v>
      </c>
      <c r="C264" s="33" t="s">
        <v>16</v>
      </c>
      <c r="D264" s="90"/>
      <c r="E264" s="41"/>
      <c r="F264" s="41"/>
      <c r="G264" s="41"/>
      <c r="H264" s="42"/>
      <c r="I264" s="177">
        <f t="shared" si="64"/>
        <v>0</v>
      </c>
      <c r="J264" s="6"/>
    </row>
    <row r="265" spans="1:10" s="22" customFormat="1" x14ac:dyDescent="0.25">
      <c r="A265" s="31" t="s">
        <v>415</v>
      </c>
      <c r="B265" s="63" t="s">
        <v>399</v>
      </c>
      <c r="C265" s="33" t="s">
        <v>16</v>
      </c>
      <c r="D265" s="90"/>
      <c r="E265" s="41"/>
      <c r="F265" s="41"/>
      <c r="G265" s="41"/>
      <c r="H265" s="42"/>
      <c r="I265" s="177">
        <f t="shared" si="64"/>
        <v>0</v>
      </c>
      <c r="J265" s="6"/>
    </row>
    <row r="266" spans="1:10" s="22" customFormat="1" x14ac:dyDescent="0.25">
      <c r="A266" s="31" t="s">
        <v>416</v>
      </c>
      <c r="B266" s="43" t="s">
        <v>417</v>
      </c>
      <c r="C266" s="33" t="s">
        <v>16</v>
      </c>
      <c r="D266" s="90"/>
      <c r="E266" s="41"/>
      <c r="F266" s="41"/>
      <c r="G266" s="41"/>
      <c r="H266" s="42"/>
      <c r="I266" s="177">
        <f t="shared" si="64"/>
        <v>0</v>
      </c>
      <c r="J266" s="6"/>
    </row>
    <row r="267" spans="1:10" s="22" customFormat="1" x14ac:dyDescent="0.25">
      <c r="A267" s="31" t="s">
        <v>418</v>
      </c>
      <c r="B267" s="63" t="s">
        <v>399</v>
      </c>
      <c r="C267" s="33" t="s">
        <v>16</v>
      </c>
      <c r="D267" s="90"/>
      <c r="E267" s="41"/>
      <c r="F267" s="41"/>
      <c r="G267" s="41"/>
      <c r="H267" s="42"/>
      <c r="I267" s="177">
        <f t="shared" si="64"/>
        <v>0</v>
      </c>
      <c r="J267" s="6"/>
    </row>
    <row r="268" spans="1:10" s="22" customFormat="1" ht="15.75" customHeight="1" x14ac:dyDescent="0.25">
      <c r="A268" s="31" t="s">
        <v>419</v>
      </c>
      <c r="B268" s="43" t="s">
        <v>420</v>
      </c>
      <c r="C268" s="33" t="s">
        <v>16</v>
      </c>
      <c r="D268" s="90"/>
      <c r="E268" s="41"/>
      <c r="F268" s="41"/>
      <c r="G268" s="41"/>
      <c r="H268" s="42"/>
      <c r="I268" s="177">
        <f t="shared" si="64"/>
        <v>0</v>
      </c>
      <c r="J268" s="6"/>
    </row>
    <row r="269" spans="1:10" s="22" customFormat="1" x14ac:dyDescent="0.25">
      <c r="A269" s="31" t="s">
        <v>421</v>
      </c>
      <c r="B269" s="63" t="s">
        <v>399</v>
      </c>
      <c r="C269" s="33" t="s">
        <v>16</v>
      </c>
      <c r="D269" s="90"/>
      <c r="E269" s="41"/>
      <c r="F269" s="41"/>
      <c r="G269" s="41"/>
      <c r="H269" s="42"/>
      <c r="I269" s="177">
        <f t="shared" si="64"/>
        <v>0</v>
      </c>
      <c r="J269" s="6"/>
    </row>
    <row r="270" spans="1:10" s="22" customFormat="1" x14ac:dyDescent="0.25">
      <c r="A270" s="31" t="s">
        <v>422</v>
      </c>
      <c r="B270" s="43" t="s">
        <v>423</v>
      </c>
      <c r="C270" s="33" t="s">
        <v>16</v>
      </c>
      <c r="D270" s="90"/>
      <c r="E270" s="41"/>
      <c r="F270" s="41"/>
      <c r="G270" s="41"/>
      <c r="H270" s="42"/>
      <c r="I270" s="177">
        <f t="shared" si="64"/>
        <v>0</v>
      </c>
      <c r="J270" s="6"/>
    </row>
    <row r="271" spans="1:10" s="22" customFormat="1" x14ac:dyDescent="0.25">
      <c r="A271" s="31" t="s">
        <v>424</v>
      </c>
      <c r="B271" s="63" t="s">
        <v>399</v>
      </c>
      <c r="C271" s="33" t="s">
        <v>16</v>
      </c>
      <c r="D271" s="90"/>
      <c r="E271" s="41"/>
      <c r="F271" s="41"/>
      <c r="G271" s="41"/>
      <c r="H271" s="42"/>
      <c r="I271" s="177">
        <f t="shared" si="64"/>
        <v>0</v>
      </c>
      <c r="J271" s="6"/>
    </row>
    <row r="272" spans="1:10" s="22" customFormat="1" ht="30" x14ac:dyDescent="0.25">
      <c r="A272" s="31" t="s">
        <v>425</v>
      </c>
      <c r="B272" s="56" t="s">
        <v>426</v>
      </c>
      <c r="C272" s="33" t="s">
        <v>16</v>
      </c>
      <c r="D272" s="90"/>
      <c r="E272" s="41"/>
      <c r="F272" s="41"/>
      <c r="G272" s="41"/>
      <c r="H272" s="42"/>
      <c r="I272" s="177">
        <f t="shared" si="64"/>
        <v>0</v>
      </c>
      <c r="J272" s="6"/>
    </row>
    <row r="273" spans="1:10" s="22" customFormat="1" x14ac:dyDescent="0.25">
      <c r="A273" s="31" t="s">
        <v>427</v>
      </c>
      <c r="B273" s="63" t="s">
        <v>399</v>
      </c>
      <c r="C273" s="33" t="s">
        <v>16</v>
      </c>
      <c r="D273" s="90"/>
      <c r="E273" s="41"/>
      <c r="F273" s="41"/>
      <c r="G273" s="41"/>
      <c r="H273" s="42"/>
      <c r="I273" s="177">
        <f t="shared" si="64"/>
        <v>0</v>
      </c>
      <c r="J273" s="6"/>
    </row>
    <row r="274" spans="1:10" s="22" customFormat="1" x14ac:dyDescent="0.25">
      <c r="A274" s="31" t="s">
        <v>428</v>
      </c>
      <c r="B274" s="63" t="s">
        <v>40</v>
      </c>
      <c r="C274" s="33" t="s">
        <v>16</v>
      </c>
      <c r="D274" s="90"/>
      <c r="E274" s="41"/>
      <c r="F274" s="41"/>
      <c r="G274" s="41"/>
      <c r="H274" s="42"/>
      <c r="I274" s="177">
        <f t="shared" si="64"/>
        <v>0</v>
      </c>
      <c r="J274" s="6"/>
    </row>
    <row r="275" spans="1:10" s="22" customFormat="1" x14ac:dyDescent="0.25">
      <c r="A275" s="31" t="s">
        <v>429</v>
      </c>
      <c r="B275" s="64" t="s">
        <v>399</v>
      </c>
      <c r="C275" s="33" t="s">
        <v>16</v>
      </c>
      <c r="D275" s="90"/>
      <c r="E275" s="41"/>
      <c r="F275" s="41"/>
      <c r="G275" s="41"/>
      <c r="H275" s="42"/>
      <c r="I275" s="177">
        <f t="shared" si="64"/>
        <v>0</v>
      </c>
      <c r="J275" s="6"/>
    </row>
    <row r="276" spans="1:10" s="22" customFormat="1" x14ac:dyDescent="0.25">
      <c r="A276" s="31" t="s">
        <v>430</v>
      </c>
      <c r="B276" s="63" t="s">
        <v>42</v>
      </c>
      <c r="C276" s="33" t="s">
        <v>16</v>
      </c>
      <c r="D276" s="90"/>
      <c r="E276" s="41"/>
      <c r="F276" s="41"/>
      <c r="G276" s="41"/>
      <c r="H276" s="42"/>
      <c r="I276" s="177">
        <f t="shared" si="64"/>
        <v>0</v>
      </c>
      <c r="J276" s="6"/>
    </row>
    <row r="277" spans="1:10" s="22" customFormat="1" x14ac:dyDescent="0.25">
      <c r="A277" s="31" t="s">
        <v>431</v>
      </c>
      <c r="B277" s="64" t="s">
        <v>399</v>
      </c>
      <c r="C277" s="33" t="s">
        <v>16</v>
      </c>
      <c r="D277" s="90"/>
      <c r="E277" s="41"/>
      <c r="F277" s="41"/>
      <c r="G277" s="41"/>
      <c r="H277" s="42"/>
      <c r="I277" s="177">
        <f t="shared" si="64"/>
        <v>0</v>
      </c>
      <c r="J277" s="6"/>
    </row>
    <row r="278" spans="1:10" s="22" customFormat="1" x14ac:dyDescent="0.25">
      <c r="A278" s="31" t="s">
        <v>432</v>
      </c>
      <c r="B278" s="56" t="s">
        <v>433</v>
      </c>
      <c r="C278" s="33" t="s">
        <v>16</v>
      </c>
      <c r="D278" s="90"/>
      <c r="E278" s="41"/>
      <c r="F278" s="41"/>
      <c r="G278" s="41"/>
      <c r="H278" s="42"/>
      <c r="I278" s="177">
        <f t="shared" si="64"/>
        <v>0</v>
      </c>
      <c r="J278" s="6"/>
    </row>
    <row r="279" spans="1:10" s="22" customFormat="1" x14ac:dyDescent="0.25">
      <c r="A279" s="31" t="s">
        <v>434</v>
      </c>
      <c r="B279" s="63" t="s">
        <v>399</v>
      </c>
      <c r="C279" s="33" t="s">
        <v>16</v>
      </c>
      <c r="D279" s="90"/>
      <c r="E279" s="41"/>
      <c r="F279" s="41"/>
      <c r="G279" s="41"/>
      <c r="H279" s="42"/>
      <c r="I279" s="177">
        <f t="shared" si="64"/>
        <v>0</v>
      </c>
      <c r="J279" s="6"/>
    </row>
    <row r="280" spans="1:10" s="22" customFormat="1" x14ac:dyDescent="0.25">
      <c r="A280" s="31" t="s">
        <v>435</v>
      </c>
      <c r="B280" s="77" t="s">
        <v>436</v>
      </c>
      <c r="C280" s="33" t="s">
        <v>16</v>
      </c>
      <c r="D280" s="34"/>
      <c r="E280" s="35"/>
      <c r="F280" s="35"/>
      <c r="G280" s="35"/>
      <c r="H280" s="36"/>
      <c r="I280" s="176">
        <f t="shared" si="64"/>
        <v>0</v>
      </c>
      <c r="J280" s="6"/>
    </row>
    <row r="281" spans="1:10" s="22" customFormat="1" x14ac:dyDescent="0.25">
      <c r="A281" s="31" t="s">
        <v>437</v>
      </c>
      <c r="B281" s="56" t="s">
        <v>438</v>
      </c>
      <c r="C281" s="33" t="s">
        <v>16</v>
      </c>
      <c r="D281" s="90"/>
      <c r="E281" s="41"/>
      <c r="F281" s="41"/>
      <c r="G281" s="41"/>
      <c r="H281" s="42"/>
      <c r="I281" s="177">
        <f t="shared" si="64"/>
        <v>0</v>
      </c>
      <c r="J281" s="6"/>
    </row>
    <row r="282" spans="1:10" s="22" customFormat="1" x14ac:dyDescent="0.25">
      <c r="A282" s="31" t="s">
        <v>439</v>
      </c>
      <c r="B282" s="63" t="s">
        <v>399</v>
      </c>
      <c r="C282" s="33" t="s">
        <v>16</v>
      </c>
      <c r="D282" s="90"/>
      <c r="E282" s="41"/>
      <c r="F282" s="41"/>
      <c r="G282" s="41"/>
      <c r="H282" s="42"/>
      <c r="I282" s="177">
        <f t="shared" si="64"/>
        <v>0</v>
      </c>
      <c r="J282" s="6"/>
    </row>
    <row r="283" spans="1:10" s="22" customFormat="1" x14ac:dyDescent="0.25">
      <c r="A283" s="31" t="s">
        <v>440</v>
      </c>
      <c r="B283" s="56" t="s">
        <v>441</v>
      </c>
      <c r="C283" s="33" t="s">
        <v>16</v>
      </c>
      <c r="D283" s="90"/>
      <c r="E283" s="41"/>
      <c r="F283" s="41"/>
      <c r="G283" s="41"/>
      <c r="H283" s="42"/>
      <c r="I283" s="177">
        <f t="shared" si="64"/>
        <v>0</v>
      </c>
      <c r="J283" s="6"/>
    </row>
    <row r="284" spans="1:10" s="22" customFormat="1" x14ac:dyDescent="0.25">
      <c r="A284" s="31" t="s">
        <v>442</v>
      </c>
      <c r="B284" s="63" t="s">
        <v>268</v>
      </c>
      <c r="C284" s="33" t="s">
        <v>16</v>
      </c>
      <c r="D284" s="90"/>
      <c r="E284" s="41"/>
      <c r="F284" s="41"/>
      <c r="G284" s="41"/>
      <c r="H284" s="42"/>
      <c r="I284" s="177">
        <f t="shared" si="64"/>
        <v>0</v>
      </c>
      <c r="J284" s="6"/>
    </row>
    <row r="285" spans="1:10" s="22" customFormat="1" x14ac:dyDescent="0.25">
      <c r="A285" s="31" t="s">
        <v>443</v>
      </c>
      <c r="B285" s="64" t="s">
        <v>399</v>
      </c>
      <c r="C285" s="33" t="s">
        <v>16</v>
      </c>
      <c r="D285" s="90"/>
      <c r="E285" s="41"/>
      <c r="F285" s="41"/>
      <c r="G285" s="41"/>
      <c r="H285" s="42"/>
      <c r="I285" s="177">
        <f t="shared" si="64"/>
        <v>0</v>
      </c>
      <c r="J285" s="6"/>
    </row>
    <row r="286" spans="1:10" s="22" customFormat="1" x14ac:dyDescent="0.25">
      <c r="A286" s="31" t="s">
        <v>444</v>
      </c>
      <c r="B286" s="63" t="s">
        <v>445</v>
      </c>
      <c r="C286" s="33" t="s">
        <v>16</v>
      </c>
      <c r="D286" s="90"/>
      <c r="E286" s="41"/>
      <c r="F286" s="41"/>
      <c r="G286" s="41"/>
      <c r="H286" s="42"/>
      <c r="I286" s="177">
        <f t="shared" si="64"/>
        <v>0</v>
      </c>
      <c r="J286" s="6"/>
    </row>
    <row r="287" spans="1:10" s="22" customFormat="1" x14ac:dyDescent="0.25">
      <c r="A287" s="31" t="s">
        <v>446</v>
      </c>
      <c r="B287" s="64" t="s">
        <v>399</v>
      </c>
      <c r="C287" s="33" t="s">
        <v>16</v>
      </c>
      <c r="D287" s="90"/>
      <c r="E287" s="41"/>
      <c r="F287" s="41"/>
      <c r="G287" s="41"/>
      <c r="H287" s="42"/>
      <c r="I287" s="177">
        <f t="shared" si="64"/>
        <v>0</v>
      </c>
      <c r="J287" s="6"/>
    </row>
    <row r="288" spans="1:10" s="22" customFormat="1" ht="30" x14ac:dyDescent="0.25">
      <c r="A288" s="31" t="s">
        <v>447</v>
      </c>
      <c r="B288" s="56" t="s">
        <v>448</v>
      </c>
      <c r="C288" s="33" t="s">
        <v>16</v>
      </c>
      <c r="D288" s="90"/>
      <c r="E288" s="41"/>
      <c r="F288" s="41"/>
      <c r="G288" s="41"/>
      <c r="H288" s="42"/>
      <c r="I288" s="177">
        <f t="shared" si="64"/>
        <v>0</v>
      </c>
      <c r="J288" s="6"/>
    </row>
    <row r="289" spans="1:10" s="22" customFormat="1" x14ac:dyDescent="0.25">
      <c r="A289" s="31" t="s">
        <v>449</v>
      </c>
      <c r="B289" s="63" t="s">
        <v>399</v>
      </c>
      <c r="C289" s="33" t="s">
        <v>16</v>
      </c>
      <c r="D289" s="90"/>
      <c r="E289" s="41"/>
      <c r="F289" s="41"/>
      <c r="G289" s="41"/>
      <c r="H289" s="42"/>
      <c r="I289" s="177">
        <f t="shared" si="64"/>
        <v>0</v>
      </c>
      <c r="J289" s="6"/>
    </row>
    <row r="290" spans="1:10" s="22" customFormat="1" x14ac:dyDescent="0.25">
      <c r="A290" s="31" t="s">
        <v>450</v>
      </c>
      <c r="B290" s="56" t="s">
        <v>451</v>
      </c>
      <c r="C290" s="33" t="s">
        <v>16</v>
      </c>
      <c r="D290" s="90"/>
      <c r="E290" s="41"/>
      <c r="F290" s="41"/>
      <c r="G290" s="41"/>
      <c r="H290" s="42"/>
      <c r="I290" s="177">
        <f t="shared" si="64"/>
        <v>0</v>
      </c>
      <c r="J290" s="6"/>
    </row>
    <row r="291" spans="1:10" s="22" customFormat="1" x14ac:dyDescent="0.25">
      <c r="A291" s="31" t="s">
        <v>452</v>
      </c>
      <c r="B291" s="63" t="s">
        <v>399</v>
      </c>
      <c r="C291" s="33" t="s">
        <v>16</v>
      </c>
      <c r="D291" s="90"/>
      <c r="E291" s="41"/>
      <c r="F291" s="41"/>
      <c r="G291" s="41"/>
      <c r="H291" s="42"/>
      <c r="I291" s="177">
        <f t="shared" ref="I291:I314" si="77">SUM(D291:H291)</f>
        <v>0</v>
      </c>
      <c r="J291" s="6"/>
    </row>
    <row r="292" spans="1:10" s="22" customFormat="1" x14ac:dyDescent="0.25">
      <c r="A292" s="31" t="s">
        <v>453</v>
      </c>
      <c r="B292" s="56" t="s">
        <v>454</v>
      </c>
      <c r="C292" s="33" t="s">
        <v>16</v>
      </c>
      <c r="D292" s="90"/>
      <c r="E292" s="41"/>
      <c r="F292" s="41"/>
      <c r="G292" s="41"/>
      <c r="H292" s="42"/>
      <c r="I292" s="177">
        <f t="shared" si="77"/>
        <v>0</v>
      </c>
      <c r="J292" s="6"/>
    </row>
    <row r="293" spans="1:10" s="22" customFormat="1" x14ac:dyDescent="0.25">
      <c r="A293" s="31" t="s">
        <v>455</v>
      </c>
      <c r="B293" s="63" t="s">
        <v>399</v>
      </c>
      <c r="C293" s="33" t="s">
        <v>16</v>
      </c>
      <c r="D293" s="90"/>
      <c r="E293" s="41"/>
      <c r="F293" s="41"/>
      <c r="G293" s="41"/>
      <c r="H293" s="42"/>
      <c r="I293" s="177">
        <f t="shared" si="77"/>
        <v>0</v>
      </c>
      <c r="J293" s="6"/>
    </row>
    <row r="294" spans="1:10" s="22" customFormat="1" x14ac:dyDescent="0.25">
      <c r="A294" s="31" t="s">
        <v>456</v>
      </c>
      <c r="B294" s="56" t="s">
        <v>457</v>
      </c>
      <c r="C294" s="33" t="s">
        <v>16</v>
      </c>
      <c r="D294" s="90"/>
      <c r="E294" s="41"/>
      <c r="F294" s="41"/>
      <c r="G294" s="41"/>
      <c r="H294" s="42"/>
      <c r="I294" s="177">
        <f t="shared" si="77"/>
        <v>0</v>
      </c>
      <c r="J294" s="6"/>
    </row>
    <row r="295" spans="1:10" s="22" customFormat="1" x14ac:dyDescent="0.25">
      <c r="A295" s="31" t="s">
        <v>458</v>
      </c>
      <c r="B295" s="63" t="s">
        <v>399</v>
      </c>
      <c r="C295" s="33" t="s">
        <v>16</v>
      </c>
      <c r="D295" s="90"/>
      <c r="E295" s="41"/>
      <c r="F295" s="41"/>
      <c r="G295" s="41"/>
      <c r="H295" s="42"/>
      <c r="I295" s="177">
        <f t="shared" si="77"/>
        <v>0</v>
      </c>
      <c r="J295" s="6"/>
    </row>
    <row r="296" spans="1:10" s="22" customFormat="1" x14ac:dyDescent="0.25">
      <c r="A296" s="31" t="s">
        <v>459</v>
      </c>
      <c r="B296" s="56" t="s">
        <v>460</v>
      </c>
      <c r="C296" s="33" t="s">
        <v>16</v>
      </c>
      <c r="D296" s="90"/>
      <c r="E296" s="41"/>
      <c r="F296" s="41"/>
      <c r="G296" s="41"/>
      <c r="H296" s="42"/>
      <c r="I296" s="177">
        <f t="shared" si="77"/>
        <v>0</v>
      </c>
      <c r="J296" s="6"/>
    </row>
    <row r="297" spans="1:10" s="22" customFormat="1" x14ac:dyDescent="0.25">
      <c r="A297" s="31" t="s">
        <v>461</v>
      </c>
      <c r="B297" s="63" t="s">
        <v>399</v>
      </c>
      <c r="C297" s="33" t="s">
        <v>16</v>
      </c>
      <c r="D297" s="90"/>
      <c r="E297" s="41"/>
      <c r="F297" s="41"/>
      <c r="G297" s="41"/>
      <c r="H297" s="42"/>
      <c r="I297" s="177">
        <f t="shared" si="77"/>
        <v>0</v>
      </c>
      <c r="J297" s="6"/>
    </row>
    <row r="298" spans="1:10" s="22" customFormat="1" ht="30" x14ac:dyDescent="0.25">
      <c r="A298" s="31" t="s">
        <v>462</v>
      </c>
      <c r="B298" s="56" t="s">
        <v>463</v>
      </c>
      <c r="C298" s="33" t="s">
        <v>16</v>
      </c>
      <c r="D298" s="90"/>
      <c r="E298" s="41"/>
      <c r="F298" s="41"/>
      <c r="G298" s="41"/>
      <c r="H298" s="42"/>
      <c r="I298" s="177">
        <f t="shared" si="77"/>
        <v>0</v>
      </c>
      <c r="J298" s="6"/>
    </row>
    <row r="299" spans="1:10" s="22" customFormat="1" x14ac:dyDescent="0.25">
      <c r="A299" s="31" t="s">
        <v>464</v>
      </c>
      <c r="B299" s="63" t="s">
        <v>399</v>
      </c>
      <c r="C299" s="33" t="s">
        <v>16</v>
      </c>
      <c r="D299" s="90"/>
      <c r="E299" s="41"/>
      <c r="F299" s="41"/>
      <c r="G299" s="41"/>
      <c r="H299" s="42"/>
      <c r="I299" s="177">
        <f t="shared" si="77"/>
        <v>0</v>
      </c>
      <c r="J299" s="6"/>
    </row>
    <row r="300" spans="1:10" s="22" customFormat="1" x14ac:dyDescent="0.25">
      <c r="A300" s="31" t="s">
        <v>465</v>
      </c>
      <c r="B300" s="56" t="s">
        <v>466</v>
      </c>
      <c r="C300" s="33" t="s">
        <v>16</v>
      </c>
      <c r="D300" s="90"/>
      <c r="E300" s="41"/>
      <c r="F300" s="41"/>
      <c r="G300" s="41"/>
      <c r="H300" s="42"/>
      <c r="I300" s="177">
        <f t="shared" si="77"/>
        <v>0</v>
      </c>
      <c r="J300" s="6"/>
    </row>
    <row r="301" spans="1:10" s="22" customFormat="1" x14ac:dyDescent="0.25">
      <c r="A301" s="31" t="s">
        <v>467</v>
      </c>
      <c r="B301" s="63" t="s">
        <v>399</v>
      </c>
      <c r="C301" s="33" t="s">
        <v>16</v>
      </c>
      <c r="D301" s="90"/>
      <c r="E301" s="41"/>
      <c r="F301" s="41"/>
      <c r="G301" s="41"/>
      <c r="H301" s="42"/>
      <c r="I301" s="177">
        <f t="shared" si="77"/>
        <v>0</v>
      </c>
      <c r="J301" s="6"/>
    </row>
    <row r="302" spans="1:10" s="22" customFormat="1" ht="30" x14ac:dyDescent="0.25">
      <c r="A302" s="31" t="s">
        <v>468</v>
      </c>
      <c r="B302" s="77" t="s">
        <v>469</v>
      </c>
      <c r="C302" s="33" t="s">
        <v>470</v>
      </c>
      <c r="D302" s="90"/>
      <c r="E302" s="41"/>
      <c r="F302" s="41"/>
      <c r="G302" s="41"/>
      <c r="H302" s="42"/>
      <c r="I302" s="177">
        <f t="shared" si="77"/>
        <v>0</v>
      </c>
      <c r="J302" s="6"/>
    </row>
    <row r="303" spans="1:10" s="22" customFormat="1" x14ac:dyDescent="0.25">
      <c r="A303" s="31" t="s">
        <v>471</v>
      </c>
      <c r="B303" s="56" t="s">
        <v>472</v>
      </c>
      <c r="C303" s="33" t="s">
        <v>470</v>
      </c>
      <c r="D303" s="90"/>
      <c r="E303" s="41"/>
      <c r="F303" s="41"/>
      <c r="G303" s="41"/>
      <c r="H303" s="42"/>
      <c r="I303" s="177">
        <f t="shared" si="77"/>
        <v>0</v>
      </c>
      <c r="J303" s="6"/>
    </row>
    <row r="304" spans="1:10" s="22" customFormat="1" ht="30" x14ac:dyDescent="0.25">
      <c r="A304" s="31" t="s">
        <v>473</v>
      </c>
      <c r="B304" s="56" t="s">
        <v>474</v>
      </c>
      <c r="C304" s="33" t="s">
        <v>470</v>
      </c>
      <c r="D304" s="90"/>
      <c r="E304" s="41"/>
      <c r="F304" s="41"/>
      <c r="G304" s="41"/>
      <c r="H304" s="42"/>
      <c r="I304" s="177">
        <f t="shared" si="77"/>
        <v>0</v>
      </c>
      <c r="J304" s="6"/>
    </row>
    <row r="305" spans="1:10" s="22" customFormat="1" ht="30" x14ac:dyDescent="0.25">
      <c r="A305" s="31" t="s">
        <v>475</v>
      </c>
      <c r="B305" s="56" t="s">
        <v>476</v>
      </c>
      <c r="C305" s="33" t="s">
        <v>470</v>
      </c>
      <c r="D305" s="90"/>
      <c r="E305" s="41"/>
      <c r="F305" s="41"/>
      <c r="G305" s="41"/>
      <c r="H305" s="42"/>
      <c r="I305" s="177">
        <f t="shared" si="77"/>
        <v>0</v>
      </c>
      <c r="J305" s="6"/>
    </row>
    <row r="306" spans="1:10" s="22" customFormat="1" ht="30" x14ac:dyDescent="0.25">
      <c r="A306" s="31" t="s">
        <v>477</v>
      </c>
      <c r="B306" s="56" t="s">
        <v>478</v>
      </c>
      <c r="C306" s="33" t="s">
        <v>470</v>
      </c>
      <c r="D306" s="90"/>
      <c r="E306" s="41"/>
      <c r="F306" s="41"/>
      <c r="G306" s="41"/>
      <c r="H306" s="42"/>
      <c r="I306" s="177">
        <f t="shared" si="77"/>
        <v>0</v>
      </c>
      <c r="J306" s="6"/>
    </row>
    <row r="307" spans="1:10" s="22" customFormat="1" x14ac:dyDescent="0.25">
      <c r="A307" s="31" t="s">
        <v>479</v>
      </c>
      <c r="B307" s="43" t="s">
        <v>480</v>
      </c>
      <c r="C307" s="33" t="s">
        <v>470</v>
      </c>
      <c r="D307" s="90"/>
      <c r="E307" s="41"/>
      <c r="F307" s="41"/>
      <c r="G307" s="41"/>
      <c r="H307" s="42"/>
      <c r="I307" s="177">
        <f t="shared" si="77"/>
        <v>0</v>
      </c>
      <c r="J307" s="6"/>
    </row>
    <row r="308" spans="1:10" s="22" customFormat="1" x14ac:dyDescent="0.25">
      <c r="A308" s="31" t="s">
        <v>481</v>
      </c>
      <c r="B308" s="43" t="s">
        <v>482</v>
      </c>
      <c r="C308" s="33" t="s">
        <v>470</v>
      </c>
      <c r="D308" s="90"/>
      <c r="E308" s="41"/>
      <c r="F308" s="41"/>
      <c r="G308" s="41"/>
      <c r="H308" s="42"/>
      <c r="I308" s="177">
        <f t="shared" si="77"/>
        <v>0</v>
      </c>
      <c r="J308" s="6"/>
    </row>
    <row r="309" spans="1:10" s="22" customFormat="1" x14ac:dyDescent="0.25">
      <c r="A309" s="31" t="s">
        <v>483</v>
      </c>
      <c r="B309" s="43" t="s">
        <v>484</v>
      </c>
      <c r="C309" s="33" t="s">
        <v>470</v>
      </c>
      <c r="D309" s="90"/>
      <c r="E309" s="41"/>
      <c r="F309" s="41"/>
      <c r="G309" s="41"/>
      <c r="H309" s="42"/>
      <c r="I309" s="177">
        <f t="shared" si="77"/>
        <v>0</v>
      </c>
      <c r="J309" s="6"/>
    </row>
    <row r="310" spans="1:10" s="22" customFormat="1" ht="19.5" customHeight="1" x14ac:dyDescent="0.25">
      <c r="A310" s="31" t="s">
        <v>485</v>
      </c>
      <c r="B310" s="43" t="s">
        <v>486</v>
      </c>
      <c r="C310" s="33" t="s">
        <v>470</v>
      </c>
      <c r="D310" s="90"/>
      <c r="E310" s="41"/>
      <c r="F310" s="41"/>
      <c r="G310" s="41"/>
      <c r="H310" s="42"/>
      <c r="I310" s="177">
        <f t="shared" si="77"/>
        <v>0</v>
      </c>
      <c r="J310" s="6"/>
    </row>
    <row r="311" spans="1:10" s="22" customFormat="1" ht="19.5" customHeight="1" x14ac:dyDescent="0.25">
      <c r="A311" s="31" t="s">
        <v>487</v>
      </c>
      <c r="B311" s="43" t="s">
        <v>488</v>
      </c>
      <c r="C311" s="33" t="s">
        <v>470</v>
      </c>
      <c r="D311" s="187"/>
      <c r="E311" s="41"/>
      <c r="F311" s="71"/>
      <c r="G311" s="71"/>
      <c r="H311" s="99"/>
      <c r="I311" s="185">
        <f t="shared" si="77"/>
        <v>0</v>
      </c>
      <c r="J311" s="6"/>
    </row>
    <row r="312" spans="1:10" s="22" customFormat="1" ht="36.75" customHeight="1" x14ac:dyDescent="0.25">
      <c r="A312" s="31" t="s">
        <v>489</v>
      </c>
      <c r="B312" s="56" t="s">
        <v>490</v>
      </c>
      <c r="C312" s="33" t="s">
        <v>470</v>
      </c>
      <c r="D312" s="187"/>
      <c r="E312" s="41"/>
      <c r="F312" s="71"/>
      <c r="G312" s="71"/>
      <c r="H312" s="99"/>
      <c r="I312" s="185">
        <f t="shared" si="77"/>
        <v>0</v>
      </c>
      <c r="J312" s="6"/>
    </row>
    <row r="313" spans="1:10" s="22" customFormat="1" ht="19.5" customHeight="1" x14ac:dyDescent="0.25">
      <c r="A313" s="31" t="s">
        <v>491</v>
      </c>
      <c r="B313" s="100" t="s">
        <v>40</v>
      </c>
      <c r="C313" s="33" t="s">
        <v>470</v>
      </c>
      <c r="D313" s="90"/>
      <c r="E313" s="41"/>
      <c r="F313" s="41"/>
      <c r="G313" s="41"/>
      <c r="H313" s="42"/>
      <c r="I313" s="177">
        <f t="shared" si="77"/>
        <v>0</v>
      </c>
      <c r="J313" s="6"/>
    </row>
    <row r="314" spans="1:10" s="22" customFormat="1" ht="19.5" customHeight="1" thickBot="1" x14ac:dyDescent="0.3">
      <c r="A314" s="44" t="s">
        <v>492</v>
      </c>
      <c r="B314" s="101" t="s">
        <v>42</v>
      </c>
      <c r="C314" s="46" t="s">
        <v>470</v>
      </c>
      <c r="D314" s="184"/>
      <c r="E314" s="50"/>
      <c r="F314" s="50"/>
      <c r="G314" s="50"/>
      <c r="H314" s="102"/>
      <c r="I314" s="186">
        <f t="shared" si="77"/>
        <v>0</v>
      </c>
      <c r="J314" s="6"/>
    </row>
    <row r="315" spans="1:10" s="22" customFormat="1" ht="15.6" customHeight="1" thickBot="1" x14ac:dyDescent="0.3">
      <c r="A315" s="450" t="s">
        <v>493</v>
      </c>
      <c r="B315" s="451"/>
      <c r="C315" s="451"/>
      <c r="D315" s="451"/>
      <c r="E315" s="451"/>
      <c r="F315" s="451"/>
      <c r="G315" s="451"/>
      <c r="H315" s="451"/>
      <c r="I315" s="452"/>
      <c r="J315" s="6"/>
    </row>
    <row r="316" spans="1:10" s="29" customFormat="1" ht="28.5" x14ac:dyDescent="0.2">
      <c r="A316" s="51" t="s">
        <v>494</v>
      </c>
      <c r="B316" s="52" t="s">
        <v>495</v>
      </c>
      <c r="C316" s="53" t="s">
        <v>225</v>
      </c>
      <c r="D316" s="103" t="s">
        <v>496</v>
      </c>
      <c r="E316" s="103" t="s">
        <v>496</v>
      </c>
      <c r="F316" s="103" t="s">
        <v>496</v>
      </c>
      <c r="G316" s="103" t="s">
        <v>496</v>
      </c>
      <c r="H316" s="103" t="s">
        <v>496</v>
      </c>
      <c r="I316" s="104">
        <f t="shared" ref="I316:I364" si="78">SUM(D316:H316)</f>
        <v>0</v>
      </c>
    </row>
    <row r="317" spans="1:10" hidden="1" outlineLevel="2" x14ac:dyDescent="0.25">
      <c r="A317" s="31" t="s">
        <v>497</v>
      </c>
      <c r="B317" s="77" t="s">
        <v>498</v>
      </c>
      <c r="C317" s="33" t="s">
        <v>499</v>
      </c>
      <c r="D317" s="38"/>
      <c r="E317" s="41"/>
      <c r="F317" s="41"/>
      <c r="G317" s="41"/>
      <c r="H317" s="41"/>
      <c r="I317" s="42">
        <f t="shared" si="78"/>
        <v>0</v>
      </c>
    </row>
    <row r="318" spans="1:10" hidden="1" outlineLevel="2" x14ac:dyDescent="0.25">
      <c r="A318" s="31" t="s">
        <v>500</v>
      </c>
      <c r="B318" s="77" t="s">
        <v>501</v>
      </c>
      <c r="C318" s="33" t="s">
        <v>502</v>
      </c>
      <c r="D318" s="38"/>
      <c r="E318" s="41"/>
      <c r="F318" s="41"/>
      <c r="G318" s="41"/>
      <c r="H318" s="41"/>
      <c r="I318" s="42">
        <f t="shared" si="78"/>
        <v>0</v>
      </c>
    </row>
    <row r="319" spans="1:10" hidden="1" outlineLevel="2" x14ac:dyDescent="0.25">
      <c r="A319" s="31" t="s">
        <v>503</v>
      </c>
      <c r="B319" s="77" t="s">
        <v>504</v>
      </c>
      <c r="C319" s="33" t="s">
        <v>499</v>
      </c>
      <c r="D319" s="38"/>
      <c r="E319" s="41"/>
      <c r="F319" s="41"/>
      <c r="G319" s="41"/>
      <c r="H319" s="41"/>
      <c r="I319" s="42">
        <f t="shared" si="78"/>
        <v>0</v>
      </c>
    </row>
    <row r="320" spans="1:10" hidden="1" outlineLevel="2" x14ac:dyDescent="0.25">
      <c r="A320" s="31" t="s">
        <v>505</v>
      </c>
      <c r="B320" s="77" t="s">
        <v>506</v>
      </c>
      <c r="C320" s="33" t="s">
        <v>502</v>
      </c>
      <c r="D320" s="38"/>
      <c r="E320" s="41"/>
      <c r="F320" s="41"/>
      <c r="G320" s="41"/>
      <c r="H320" s="41"/>
      <c r="I320" s="42">
        <f t="shared" si="78"/>
        <v>0</v>
      </c>
    </row>
    <row r="321" spans="1:9" hidden="1" outlineLevel="2" x14ac:dyDescent="0.25">
      <c r="A321" s="31" t="s">
        <v>507</v>
      </c>
      <c r="B321" s="77" t="s">
        <v>508</v>
      </c>
      <c r="C321" s="33" t="s">
        <v>509</v>
      </c>
      <c r="D321" s="38"/>
      <c r="E321" s="41"/>
      <c r="F321" s="41"/>
      <c r="G321" s="41"/>
      <c r="H321" s="41"/>
      <c r="I321" s="42">
        <f t="shared" si="78"/>
        <v>0</v>
      </c>
    </row>
    <row r="322" spans="1:9" hidden="1" outlineLevel="2" x14ac:dyDescent="0.25">
      <c r="A322" s="31" t="s">
        <v>510</v>
      </c>
      <c r="B322" s="77" t="s">
        <v>511</v>
      </c>
      <c r="C322" s="33" t="s">
        <v>225</v>
      </c>
      <c r="D322" s="39" t="s">
        <v>496</v>
      </c>
      <c r="E322" s="39" t="s">
        <v>496</v>
      </c>
      <c r="F322" s="39" t="s">
        <v>496</v>
      </c>
      <c r="G322" s="39" t="s">
        <v>496</v>
      </c>
      <c r="H322" s="39" t="s">
        <v>496</v>
      </c>
      <c r="I322" s="105">
        <f t="shared" si="78"/>
        <v>0</v>
      </c>
    </row>
    <row r="323" spans="1:9" hidden="1" outlineLevel="2" x14ac:dyDescent="0.25">
      <c r="A323" s="31" t="s">
        <v>512</v>
      </c>
      <c r="B323" s="56" t="s">
        <v>513</v>
      </c>
      <c r="C323" s="33" t="s">
        <v>509</v>
      </c>
      <c r="D323" s="38"/>
      <c r="E323" s="41"/>
      <c r="F323" s="41"/>
      <c r="G323" s="41"/>
      <c r="H323" s="41"/>
      <c r="I323" s="42">
        <f t="shared" si="78"/>
        <v>0</v>
      </c>
    </row>
    <row r="324" spans="1:9" hidden="1" outlineLevel="2" x14ac:dyDescent="0.25">
      <c r="A324" s="31" t="s">
        <v>514</v>
      </c>
      <c r="B324" s="56" t="s">
        <v>515</v>
      </c>
      <c r="C324" s="33" t="s">
        <v>516</v>
      </c>
      <c r="D324" s="38"/>
      <c r="E324" s="41"/>
      <c r="F324" s="41"/>
      <c r="G324" s="41"/>
      <c r="H324" s="41"/>
      <c r="I324" s="42">
        <f t="shared" si="78"/>
        <v>0</v>
      </c>
    </row>
    <row r="325" spans="1:9" hidden="1" outlineLevel="2" x14ac:dyDescent="0.25">
      <c r="A325" s="31" t="s">
        <v>517</v>
      </c>
      <c r="B325" s="77" t="s">
        <v>518</v>
      </c>
      <c r="C325" s="33" t="s">
        <v>225</v>
      </c>
      <c r="D325" s="39" t="s">
        <v>496</v>
      </c>
      <c r="E325" s="39" t="s">
        <v>496</v>
      </c>
      <c r="F325" s="39" t="s">
        <v>496</v>
      </c>
      <c r="G325" s="39" t="s">
        <v>496</v>
      </c>
      <c r="H325" s="39" t="s">
        <v>496</v>
      </c>
      <c r="I325" s="105">
        <f t="shared" si="78"/>
        <v>0</v>
      </c>
    </row>
    <row r="326" spans="1:9" hidden="1" outlineLevel="2" x14ac:dyDescent="0.25">
      <c r="A326" s="31" t="s">
        <v>519</v>
      </c>
      <c r="B326" s="56" t="s">
        <v>513</v>
      </c>
      <c r="C326" s="33" t="s">
        <v>509</v>
      </c>
      <c r="D326" s="38"/>
      <c r="E326" s="41"/>
      <c r="F326" s="41"/>
      <c r="G326" s="41"/>
      <c r="H326" s="41"/>
      <c r="I326" s="42">
        <f t="shared" si="78"/>
        <v>0</v>
      </c>
    </row>
    <row r="327" spans="1:9" hidden="1" outlineLevel="2" x14ac:dyDescent="0.25">
      <c r="A327" s="31" t="s">
        <v>520</v>
      </c>
      <c r="B327" s="56" t="s">
        <v>521</v>
      </c>
      <c r="C327" s="33" t="s">
        <v>499</v>
      </c>
      <c r="D327" s="38"/>
      <c r="E327" s="41"/>
      <c r="F327" s="41"/>
      <c r="G327" s="41"/>
      <c r="H327" s="41"/>
      <c r="I327" s="42">
        <f t="shared" si="78"/>
        <v>0</v>
      </c>
    </row>
    <row r="328" spans="1:9" hidden="1" outlineLevel="2" x14ac:dyDescent="0.25">
      <c r="A328" s="31" t="s">
        <v>522</v>
      </c>
      <c r="B328" s="56" t="s">
        <v>515</v>
      </c>
      <c r="C328" s="33" t="s">
        <v>516</v>
      </c>
      <c r="D328" s="38"/>
      <c r="E328" s="41"/>
      <c r="F328" s="41"/>
      <c r="G328" s="41"/>
      <c r="H328" s="41"/>
      <c r="I328" s="42">
        <f t="shared" si="78"/>
        <v>0</v>
      </c>
    </row>
    <row r="329" spans="1:9" hidden="1" outlineLevel="2" x14ac:dyDescent="0.25">
      <c r="A329" s="31" t="s">
        <v>523</v>
      </c>
      <c r="B329" s="77" t="s">
        <v>524</v>
      </c>
      <c r="C329" s="33" t="s">
        <v>225</v>
      </c>
      <c r="D329" s="39" t="s">
        <v>496</v>
      </c>
      <c r="E329" s="39" t="s">
        <v>496</v>
      </c>
      <c r="F329" s="39" t="s">
        <v>496</v>
      </c>
      <c r="G329" s="39" t="s">
        <v>496</v>
      </c>
      <c r="H329" s="39" t="s">
        <v>496</v>
      </c>
      <c r="I329" s="105">
        <f t="shared" si="78"/>
        <v>0</v>
      </c>
    </row>
    <row r="330" spans="1:9" hidden="1" outlineLevel="2" x14ac:dyDescent="0.25">
      <c r="A330" s="31" t="s">
        <v>525</v>
      </c>
      <c r="B330" s="56" t="s">
        <v>513</v>
      </c>
      <c r="C330" s="33" t="s">
        <v>509</v>
      </c>
      <c r="D330" s="38"/>
      <c r="E330" s="41"/>
      <c r="F330" s="41"/>
      <c r="G330" s="41"/>
      <c r="H330" s="41"/>
      <c r="I330" s="42">
        <f t="shared" si="78"/>
        <v>0</v>
      </c>
    </row>
    <row r="331" spans="1:9" hidden="1" outlineLevel="2" x14ac:dyDescent="0.25">
      <c r="A331" s="31" t="s">
        <v>526</v>
      </c>
      <c r="B331" s="56" t="s">
        <v>515</v>
      </c>
      <c r="C331" s="33" t="s">
        <v>516</v>
      </c>
      <c r="D331" s="38"/>
      <c r="E331" s="41"/>
      <c r="F331" s="41"/>
      <c r="G331" s="41"/>
      <c r="H331" s="41"/>
      <c r="I331" s="42">
        <f t="shared" si="78"/>
        <v>0</v>
      </c>
    </row>
    <row r="332" spans="1:9" hidden="1" outlineLevel="2" x14ac:dyDescent="0.25">
      <c r="A332" s="31" t="s">
        <v>527</v>
      </c>
      <c r="B332" s="77" t="s">
        <v>528</v>
      </c>
      <c r="C332" s="33" t="s">
        <v>225</v>
      </c>
      <c r="D332" s="39" t="s">
        <v>496</v>
      </c>
      <c r="E332" s="39" t="s">
        <v>496</v>
      </c>
      <c r="F332" s="39" t="s">
        <v>496</v>
      </c>
      <c r="G332" s="39" t="s">
        <v>496</v>
      </c>
      <c r="H332" s="39" t="s">
        <v>496</v>
      </c>
      <c r="I332" s="105">
        <f t="shared" si="78"/>
        <v>0</v>
      </c>
    </row>
    <row r="333" spans="1:9" hidden="1" outlineLevel="2" x14ac:dyDescent="0.25">
      <c r="A333" s="31" t="s">
        <v>529</v>
      </c>
      <c r="B333" s="56" t="s">
        <v>513</v>
      </c>
      <c r="C333" s="33" t="s">
        <v>509</v>
      </c>
      <c r="D333" s="38"/>
      <c r="E333" s="41"/>
      <c r="F333" s="41"/>
      <c r="G333" s="41"/>
      <c r="H333" s="41"/>
      <c r="I333" s="42">
        <f t="shared" si="78"/>
        <v>0</v>
      </c>
    </row>
    <row r="334" spans="1:9" hidden="1" outlineLevel="2" x14ac:dyDescent="0.25">
      <c r="A334" s="31" t="s">
        <v>530</v>
      </c>
      <c r="B334" s="56" t="s">
        <v>521</v>
      </c>
      <c r="C334" s="33" t="s">
        <v>499</v>
      </c>
      <c r="D334" s="38"/>
      <c r="E334" s="41"/>
      <c r="F334" s="41"/>
      <c r="G334" s="41"/>
      <c r="H334" s="41"/>
      <c r="I334" s="42">
        <f t="shared" si="78"/>
        <v>0</v>
      </c>
    </row>
    <row r="335" spans="1:9" hidden="1" outlineLevel="2" x14ac:dyDescent="0.25">
      <c r="A335" s="31" t="s">
        <v>531</v>
      </c>
      <c r="B335" s="56" t="s">
        <v>515</v>
      </c>
      <c r="C335" s="33" t="s">
        <v>516</v>
      </c>
      <c r="D335" s="38"/>
      <c r="E335" s="41"/>
      <c r="F335" s="41"/>
      <c r="G335" s="41"/>
      <c r="H335" s="41"/>
      <c r="I335" s="42">
        <f t="shared" si="78"/>
        <v>0</v>
      </c>
    </row>
    <row r="336" spans="1:9" s="29" customFormat="1" ht="14.25" collapsed="1" x14ac:dyDescent="0.2">
      <c r="A336" s="51" t="s">
        <v>532</v>
      </c>
      <c r="B336" s="52" t="s">
        <v>533</v>
      </c>
      <c r="C336" s="53" t="s">
        <v>225</v>
      </c>
      <c r="D336" s="106" t="s">
        <v>496</v>
      </c>
      <c r="E336" s="106" t="s">
        <v>496</v>
      </c>
      <c r="F336" s="103" t="s">
        <v>496</v>
      </c>
      <c r="G336" s="103" t="s">
        <v>496</v>
      </c>
      <c r="H336" s="103" t="s">
        <v>496</v>
      </c>
      <c r="I336" s="107">
        <f t="shared" si="78"/>
        <v>0</v>
      </c>
    </row>
    <row r="337" spans="1:9" x14ac:dyDescent="0.25">
      <c r="A337" s="31" t="s">
        <v>534</v>
      </c>
      <c r="B337" s="77" t="s">
        <v>535</v>
      </c>
      <c r="C337" s="33" t="s">
        <v>509</v>
      </c>
      <c r="D337" s="108">
        <f>D338</f>
        <v>367.08022400000004</v>
      </c>
      <c r="E337" s="108">
        <f t="shared" ref="E337:H337" si="79">E338</f>
        <v>367.08022400000004</v>
      </c>
      <c r="F337" s="108">
        <f t="shared" si="79"/>
        <v>367.08022400000004</v>
      </c>
      <c r="G337" s="108">
        <f t="shared" si="79"/>
        <v>367.08022400000004</v>
      </c>
      <c r="H337" s="108">
        <f t="shared" si="79"/>
        <v>367.08022400000004</v>
      </c>
      <c r="I337" s="42">
        <f t="shared" si="78"/>
        <v>1835.4011200000002</v>
      </c>
    </row>
    <row r="338" spans="1:9" ht="30" x14ac:dyDescent="0.25">
      <c r="A338" s="31" t="s">
        <v>536</v>
      </c>
      <c r="B338" s="56" t="s">
        <v>537</v>
      </c>
      <c r="C338" s="33" t="s">
        <v>509</v>
      </c>
      <c r="D338" s="108">
        <f>SUM(D339:D340)</f>
        <v>367.08022400000004</v>
      </c>
      <c r="E338" s="108">
        <f t="shared" ref="E338:H338" si="80">SUM(E339:E340)</f>
        <v>367.08022400000004</v>
      </c>
      <c r="F338" s="108">
        <f t="shared" si="80"/>
        <v>367.08022400000004</v>
      </c>
      <c r="G338" s="108">
        <f t="shared" si="80"/>
        <v>367.08022400000004</v>
      </c>
      <c r="H338" s="108">
        <f t="shared" si="80"/>
        <v>367.08022400000004</v>
      </c>
      <c r="I338" s="42">
        <f t="shared" si="78"/>
        <v>1835.4011200000002</v>
      </c>
    </row>
    <row r="339" spans="1:9" x14ac:dyDescent="0.25">
      <c r="A339" s="31" t="s">
        <v>538</v>
      </c>
      <c r="B339" s="100" t="s">
        <v>539</v>
      </c>
      <c r="C339" s="33" t="s">
        <v>509</v>
      </c>
      <c r="D339" s="108">
        <v>62.865917000000003</v>
      </c>
      <c r="E339" s="108">
        <v>62.865917000000003</v>
      </c>
      <c r="F339" s="108">
        <v>62.865917000000003</v>
      </c>
      <c r="G339" s="108">
        <v>62.865917000000003</v>
      </c>
      <c r="H339" s="108">
        <v>62.865917000000003</v>
      </c>
      <c r="I339" s="42">
        <f t="shared" si="78"/>
        <v>314.32958500000001</v>
      </c>
    </row>
    <row r="340" spans="1:9" x14ac:dyDescent="0.25">
      <c r="A340" s="31" t="s">
        <v>540</v>
      </c>
      <c r="B340" s="100" t="s">
        <v>541</v>
      </c>
      <c r="C340" s="33" t="s">
        <v>509</v>
      </c>
      <c r="D340" s="108">
        <v>304.21430700000002</v>
      </c>
      <c r="E340" s="108">
        <v>304.21430700000002</v>
      </c>
      <c r="F340" s="108">
        <v>304.21430700000002</v>
      </c>
      <c r="G340" s="108">
        <v>304.21430700000002</v>
      </c>
      <c r="H340" s="108">
        <v>304.21430700000002</v>
      </c>
      <c r="I340" s="42">
        <f t="shared" si="78"/>
        <v>1521.071535</v>
      </c>
    </row>
    <row r="341" spans="1:9" x14ac:dyDescent="0.25">
      <c r="A341" s="31" t="s">
        <v>542</v>
      </c>
      <c r="B341" s="77" t="s">
        <v>543</v>
      </c>
      <c r="C341" s="33" t="s">
        <v>509</v>
      </c>
      <c r="D341" s="108">
        <v>8.3342010000000002</v>
      </c>
      <c r="E341" s="108">
        <v>8.3342010000000002</v>
      </c>
      <c r="F341" s="108">
        <v>8.3342010000000002</v>
      </c>
      <c r="G341" s="108">
        <v>8.3342010000000002</v>
      </c>
      <c r="H341" s="108">
        <v>8.3342010000000002</v>
      </c>
      <c r="I341" s="42">
        <f t="shared" si="78"/>
        <v>41.671005000000001</v>
      </c>
    </row>
    <row r="342" spans="1:9" x14ac:dyDescent="0.25">
      <c r="A342" s="31" t="s">
        <v>544</v>
      </c>
      <c r="B342" s="77" t="s">
        <v>545</v>
      </c>
      <c r="C342" s="33" t="s">
        <v>499</v>
      </c>
      <c r="D342" s="108">
        <f>D343</f>
        <v>50.919523991456913</v>
      </c>
      <c r="E342" s="108">
        <f t="shared" ref="E342:H342" si="81">E343</f>
        <v>50.919523991456913</v>
      </c>
      <c r="F342" s="108">
        <f t="shared" si="81"/>
        <v>50.919523991456913</v>
      </c>
      <c r="G342" s="108">
        <f t="shared" si="81"/>
        <v>50.919523991456913</v>
      </c>
      <c r="H342" s="108">
        <f t="shared" si="81"/>
        <v>50.919523991456913</v>
      </c>
      <c r="I342" s="42">
        <f t="shared" si="78"/>
        <v>254.59761995728456</v>
      </c>
    </row>
    <row r="343" spans="1:9" ht="30" x14ac:dyDescent="0.25">
      <c r="A343" s="31" t="s">
        <v>546</v>
      </c>
      <c r="B343" s="56" t="s">
        <v>547</v>
      </c>
      <c r="C343" s="33" t="s">
        <v>499</v>
      </c>
      <c r="D343" s="108">
        <f>SUM(D344:D345)</f>
        <v>50.919523991456913</v>
      </c>
      <c r="E343" s="108">
        <f t="shared" ref="E343:H343" si="82">SUM(E344:E345)</f>
        <v>50.919523991456913</v>
      </c>
      <c r="F343" s="108">
        <f t="shared" si="82"/>
        <v>50.919523991456913</v>
      </c>
      <c r="G343" s="108">
        <f t="shared" si="82"/>
        <v>50.919523991456913</v>
      </c>
      <c r="H343" s="108">
        <f t="shared" si="82"/>
        <v>50.919523991456913</v>
      </c>
      <c r="I343" s="42">
        <f t="shared" si="78"/>
        <v>254.59761995728456</v>
      </c>
    </row>
    <row r="344" spans="1:9" x14ac:dyDescent="0.25">
      <c r="A344" s="31" t="s">
        <v>548</v>
      </c>
      <c r="B344" s="100" t="s">
        <v>539</v>
      </c>
      <c r="C344" s="33" t="s">
        <v>499</v>
      </c>
      <c r="D344" s="108">
        <v>10.981849454545456</v>
      </c>
      <c r="E344" s="108">
        <v>10.981849454545456</v>
      </c>
      <c r="F344" s="108">
        <v>10.981849454545456</v>
      </c>
      <c r="G344" s="108">
        <v>10.981849454545456</v>
      </c>
      <c r="H344" s="108">
        <v>10.981849454545456</v>
      </c>
      <c r="I344" s="42">
        <f t="shared" si="78"/>
        <v>54.909247272727278</v>
      </c>
    </row>
    <row r="345" spans="1:9" x14ac:dyDescent="0.25">
      <c r="A345" s="31" t="s">
        <v>549</v>
      </c>
      <c r="B345" s="100" t="s">
        <v>541</v>
      </c>
      <c r="C345" s="33" t="s">
        <v>499</v>
      </c>
      <c r="D345" s="108">
        <v>39.937674536911459</v>
      </c>
      <c r="E345" s="108">
        <v>39.937674536911459</v>
      </c>
      <c r="F345" s="108">
        <v>39.937674536911459</v>
      </c>
      <c r="G345" s="108">
        <v>39.937674536911459</v>
      </c>
      <c r="H345" s="108">
        <v>39.937674536911459</v>
      </c>
      <c r="I345" s="42">
        <f t="shared" si="78"/>
        <v>199.68837268455729</v>
      </c>
    </row>
    <row r="346" spans="1:9" x14ac:dyDescent="0.25">
      <c r="A346" s="31" t="s">
        <v>550</v>
      </c>
      <c r="B346" s="77" t="s">
        <v>551</v>
      </c>
      <c r="C346" s="33" t="s">
        <v>552</v>
      </c>
      <c r="D346" s="35">
        <v>3169.07</v>
      </c>
      <c r="E346" s="35">
        <f>D346</f>
        <v>3169.07</v>
      </c>
      <c r="F346" s="35">
        <f>E346</f>
        <v>3169.07</v>
      </c>
      <c r="G346" s="35">
        <f>F346</f>
        <v>3169.07</v>
      </c>
      <c r="H346" s="35">
        <f>G346</f>
        <v>3169.07</v>
      </c>
      <c r="I346" s="42">
        <f t="shared" si="78"/>
        <v>15845.35</v>
      </c>
    </row>
    <row r="347" spans="1:9" ht="30" x14ac:dyDescent="0.25">
      <c r="A347" s="31" t="s">
        <v>553</v>
      </c>
      <c r="B347" s="56" t="s">
        <v>554</v>
      </c>
      <c r="C347" s="33" t="s">
        <v>16</v>
      </c>
      <c r="D347" s="35">
        <f>D25-D60-D53</f>
        <v>230.47229999999999</v>
      </c>
      <c r="E347" s="35">
        <f t="shared" ref="E347:H347" si="83">E25-E60-E53</f>
        <v>300.6097264</v>
      </c>
      <c r="F347" s="35">
        <f t="shared" si="83"/>
        <v>310.6097264</v>
      </c>
      <c r="G347" s="35">
        <f t="shared" si="83"/>
        <v>320.6097264</v>
      </c>
      <c r="H347" s="35">
        <f t="shared" si="83"/>
        <v>330.6097264</v>
      </c>
      <c r="I347" s="42">
        <f t="shared" si="78"/>
        <v>1492.9112055999999</v>
      </c>
    </row>
    <row r="348" spans="1:9" s="29" customFormat="1" ht="14.25" x14ac:dyDescent="0.2">
      <c r="A348" s="57" t="s">
        <v>555</v>
      </c>
      <c r="B348" s="76" t="s">
        <v>556</v>
      </c>
      <c r="C348" s="59" t="s">
        <v>225</v>
      </c>
      <c r="D348" s="106" t="s">
        <v>496</v>
      </c>
      <c r="E348" s="106" t="s">
        <v>496</v>
      </c>
      <c r="F348" s="106" t="s">
        <v>496</v>
      </c>
      <c r="G348" s="106" t="s">
        <v>496</v>
      </c>
      <c r="H348" s="106" t="s">
        <v>496</v>
      </c>
      <c r="I348" s="109">
        <f t="shared" si="78"/>
        <v>0</v>
      </c>
    </row>
    <row r="349" spans="1:9" hidden="1" outlineLevel="2" x14ac:dyDescent="0.25">
      <c r="A349" s="31" t="s">
        <v>557</v>
      </c>
      <c r="B349" s="77" t="s">
        <v>558</v>
      </c>
      <c r="C349" s="33" t="s">
        <v>509</v>
      </c>
      <c r="D349" s="38"/>
      <c r="E349" s="41"/>
      <c r="F349" s="41"/>
      <c r="G349" s="41"/>
      <c r="H349" s="41"/>
      <c r="I349" s="42">
        <f t="shared" si="78"/>
        <v>0</v>
      </c>
    </row>
    <row r="350" spans="1:9" hidden="1" outlineLevel="2" x14ac:dyDescent="0.25">
      <c r="A350" s="31" t="s">
        <v>559</v>
      </c>
      <c r="B350" s="77" t="s">
        <v>560</v>
      </c>
      <c r="C350" s="33" t="s">
        <v>502</v>
      </c>
      <c r="D350" s="38"/>
      <c r="E350" s="41"/>
      <c r="F350" s="41"/>
      <c r="G350" s="41"/>
      <c r="H350" s="41"/>
      <c r="I350" s="42">
        <f t="shared" si="78"/>
        <v>0</v>
      </c>
    </row>
    <row r="351" spans="1:9" ht="45" hidden="1" outlineLevel="2" x14ac:dyDescent="0.25">
      <c r="A351" s="31" t="s">
        <v>561</v>
      </c>
      <c r="B351" s="77" t="s">
        <v>562</v>
      </c>
      <c r="C351" s="33" t="s">
        <v>16</v>
      </c>
      <c r="D351" s="38"/>
      <c r="E351" s="41"/>
      <c r="F351" s="41"/>
      <c r="G351" s="41"/>
      <c r="H351" s="41"/>
      <c r="I351" s="42">
        <f t="shared" si="78"/>
        <v>0</v>
      </c>
    </row>
    <row r="352" spans="1:9" ht="30" hidden="1" outlineLevel="2" x14ac:dyDescent="0.25">
      <c r="A352" s="31" t="s">
        <v>563</v>
      </c>
      <c r="B352" s="77" t="s">
        <v>564</v>
      </c>
      <c r="C352" s="33" t="s">
        <v>16</v>
      </c>
      <c r="D352" s="38"/>
      <c r="E352" s="41"/>
      <c r="F352" s="41"/>
      <c r="G352" s="41"/>
      <c r="H352" s="41"/>
      <c r="I352" s="42">
        <f t="shared" si="78"/>
        <v>0</v>
      </c>
    </row>
    <row r="353" spans="1:16" s="29" customFormat="1" ht="14.25" collapsed="1" x14ac:dyDescent="0.2">
      <c r="A353" s="57" t="s">
        <v>565</v>
      </c>
      <c r="B353" s="76" t="s">
        <v>566</v>
      </c>
      <c r="C353" s="110" t="s">
        <v>225</v>
      </c>
      <c r="D353" s="106" t="s">
        <v>496</v>
      </c>
      <c r="E353" s="106" t="s">
        <v>496</v>
      </c>
      <c r="F353" s="106" t="s">
        <v>496</v>
      </c>
      <c r="G353" s="106" t="s">
        <v>496</v>
      </c>
      <c r="H353" s="106" t="s">
        <v>496</v>
      </c>
      <c r="I353" s="109">
        <f t="shared" si="78"/>
        <v>0</v>
      </c>
    </row>
    <row r="354" spans="1:16" ht="18" hidden="1" customHeight="1" outlineLevel="1" x14ac:dyDescent="0.25">
      <c r="A354" s="31" t="s">
        <v>567</v>
      </c>
      <c r="B354" s="77" t="s">
        <v>568</v>
      </c>
      <c r="C354" s="33" t="s">
        <v>499</v>
      </c>
      <c r="D354" s="38"/>
      <c r="E354" s="41"/>
      <c r="F354" s="41"/>
      <c r="G354" s="41"/>
      <c r="H354" s="41"/>
      <c r="I354" s="42">
        <f t="shared" si="78"/>
        <v>0</v>
      </c>
    </row>
    <row r="355" spans="1:16" ht="45" hidden="1" outlineLevel="1" x14ac:dyDescent="0.25">
      <c r="A355" s="31" t="s">
        <v>569</v>
      </c>
      <c r="B355" s="56" t="s">
        <v>570</v>
      </c>
      <c r="C355" s="33" t="s">
        <v>499</v>
      </c>
      <c r="D355" s="38"/>
      <c r="E355" s="41"/>
      <c r="F355" s="41"/>
      <c r="G355" s="41"/>
      <c r="H355" s="41"/>
      <c r="I355" s="42">
        <f t="shared" si="78"/>
        <v>0</v>
      </c>
    </row>
    <row r="356" spans="1:16" ht="45" hidden="1" outlineLevel="1" x14ac:dyDescent="0.25">
      <c r="A356" s="31" t="s">
        <v>571</v>
      </c>
      <c r="B356" s="56" t="s">
        <v>572</v>
      </c>
      <c r="C356" s="33" t="s">
        <v>499</v>
      </c>
      <c r="D356" s="38"/>
      <c r="E356" s="41"/>
      <c r="F356" s="41"/>
      <c r="G356" s="41"/>
      <c r="H356" s="41"/>
      <c r="I356" s="42">
        <f t="shared" si="78"/>
        <v>0</v>
      </c>
    </row>
    <row r="357" spans="1:16" ht="30" hidden="1" outlineLevel="1" x14ac:dyDescent="0.25">
      <c r="A357" s="31" t="s">
        <v>573</v>
      </c>
      <c r="B357" s="56" t="s">
        <v>574</v>
      </c>
      <c r="C357" s="33" t="s">
        <v>499</v>
      </c>
      <c r="D357" s="38"/>
      <c r="E357" s="41"/>
      <c r="F357" s="41"/>
      <c r="G357" s="41"/>
      <c r="H357" s="41"/>
      <c r="I357" s="42">
        <f t="shared" si="78"/>
        <v>0</v>
      </c>
    </row>
    <row r="358" spans="1:16" hidden="1" outlineLevel="1" x14ac:dyDescent="0.25">
      <c r="A358" s="31" t="s">
        <v>575</v>
      </c>
      <c r="B358" s="77" t="s">
        <v>576</v>
      </c>
      <c r="C358" s="33" t="s">
        <v>509</v>
      </c>
      <c r="D358" s="38"/>
      <c r="E358" s="41"/>
      <c r="F358" s="41"/>
      <c r="G358" s="41"/>
      <c r="H358" s="41"/>
      <c r="I358" s="42">
        <f t="shared" si="78"/>
        <v>0</v>
      </c>
    </row>
    <row r="359" spans="1:16" ht="30" hidden="1" outlineLevel="1" x14ac:dyDescent="0.25">
      <c r="A359" s="31" t="s">
        <v>577</v>
      </c>
      <c r="B359" s="56" t="s">
        <v>578</v>
      </c>
      <c r="C359" s="33" t="s">
        <v>509</v>
      </c>
      <c r="D359" s="38"/>
      <c r="E359" s="41"/>
      <c r="F359" s="41"/>
      <c r="G359" s="41"/>
      <c r="H359" s="41"/>
      <c r="I359" s="42">
        <f t="shared" si="78"/>
        <v>0</v>
      </c>
    </row>
    <row r="360" spans="1:16" hidden="1" outlineLevel="1" x14ac:dyDescent="0.25">
      <c r="A360" s="31" t="s">
        <v>579</v>
      </c>
      <c r="B360" s="56" t="s">
        <v>580</v>
      </c>
      <c r="C360" s="33" t="s">
        <v>509</v>
      </c>
      <c r="D360" s="38"/>
      <c r="E360" s="41"/>
      <c r="F360" s="41"/>
      <c r="G360" s="41"/>
      <c r="H360" s="41"/>
      <c r="I360" s="42">
        <f t="shared" si="78"/>
        <v>0</v>
      </c>
    </row>
    <row r="361" spans="1:16" ht="30" hidden="1" outlineLevel="1" x14ac:dyDescent="0.25">
      <c r="A361" s="31" t="s">
        <v>581</v>
      </c>
      <c r="B361" s="77" t="s">
        <v>582</v>
      </c>
      <c r="C361" s="33" t="s">
        <v>16</v>
      </c>
      <c r="D361" s="38"/>
      <c r="E361" s="41"/>
      <c r="F361" s="41"/>
      <c r="G361" s="41"/>
      <c r="H361" s="41"/>
      <c r="I361" s="42">
        <f t="shared" si="78"/>
        <v>0</v>
      </c>
    </row>
    <row r="362" spans="1:16" hidden="1" outlineLevel="1" x14ac:dyDescent="0.25">
      <c r="A362" s="31" t="s">
        <v>583</v>
      </c>
      <c r="B362" s="56" t="s">
        <v>584</v>
      </c>
      <c r="C362" s="33" t="s">
        <v>16</v>
      </c>
      <c r="D362" s="70"/>
      <c r="E362" s="41"/>
      <c r="F362" s="71"/>
      <c r="G362" s="71"/>
      <c r="H362" s="71"/>
      <c r="I362" s="99">
        <f t="shared" si="78"/>
        <v>0</v>
      </c>
    </row>
    <row r="363" spans="1:16" hidden="1" outlineLevel="1" x14ac:dyDescent="0.25">
      <c r="A363" s="31" t="s">
        <v>585</v>
      </c>
      <c r="B363" s="56" t="s">
        <v>42</v>
      </c>
      <c r="C363" s="33" t="s">
        <v>16</v>
      </c>
      <c r="D363" s="70"/>
      <c r="E363" s="41"/>
      <c r="F363" s="71"/>
      <c r="G363" s="71"/>
      <c r="H363" s="71"/>
      <c r="I363" s="99">
        <f t="shared" si="78"/>
        <v>0</v>
      </c>
    </row>
    <row r="364" spans="1:16" s="29" customFormat="1" collapsed="1" thickBot="1" x14ac:dyDescent="0.25">
      <c r="A364" s="111" t="s">
        <v>586</v>
      </c>
      <c r="B364" s="112" t="s">
        <v>587</v>
      </c>
      <c r="C364" s="113" t="s">
        <v>588</v>
      </c>
      <c r="D364" s="114">
        <v>87.6</v>
      </c>
      <c r="E364" s="115">
        <f>D364</f>
        <v>87.6</v>
      </c>
      <c r="F364" s="115">
        <f>E364</f>
        <v>87.6</v>
      </c>
      <c r="G364" s="115">
        <f>F364</f>
        <v>87.6</v>
      </c>
      <c r="H364" s="115">
        <f>G364</f>
        <v>87.6</v>
      </c>
      <c r="I364" s="116">
        <f t="shared" si="78"/>
        <v>438</v>
      </c>
    </row>
    <row r="365" spans="1:16" x14ac:dyDescent="0.25">
      <c r="A365" s="477" t="s">
        <v>589</v>
      </c>
      <c r="B365" s="478"/>
      <c r="C365" s="478"/>
      <c r="D365" s="478"/>
      <c r="E365" s="478"/>
      <c r="F365" s="478"/>
      <c r="G365" s="478"/>
      <c r="H365" s="478"/>
      <c r="I365" s="479"/>
    </row>
    <row r="366" spans="1:16" ht="10.5" customHeight="1" thickBot="1" x14ac:dyDescent="0.3">
      <c r="A366" s="477"/>
      <c r="B366" s="478"/>
      <c r="C366" s="478"/>
      <c r="D366" s="478"/>
      <c r="E366" s="478"/>
      <c r="F366" s="478"/>
      <c r="G366" s="478"/>
      <c r="H366" s="478"/>
      <c r="I366" s="479"/>
    </row>
    <row r="367" spans="1:16" ht="33" customHeight="1" x14ac:dyDescent="0.25">
      <c r="A367" s="456" t="s">
        <v>9</v>
      </c>
      <c r="B367" s="458" t="s">
        <v>10</v>
      </c>
      <c r="C367" s="460" t="s">
        <v>11</v>
      </c>
      <c r="D367" s="117">
        <f t="shared" ref="D367:I367" si="84">D15</f>
        <v>2020</v>
      </c>
      <c r="E367" s="117">
        <f t="shared" si="84"/>
        <v>2021</v>
      </c>
      <c r="F367" s="117">
        <f t="shared" si="84"/>
        <v>2022</v>
      </c>
      <c r="G367" s="117">
        <f t="shared" si="84"/>
        <v>2023</v>
      </c>
      <c r="H367" s="117">
        <f t="shared" si="84"/>
        <v>2024</v>
      </c>
      <c r="I367" s="118" t="str">
        <f t="shared" si="84"/>
        <v>Итого за период реализации инвестиционной программы</v>
      </c>
      <c r="J367" s="119"/>
      <c r="K367" s="119"/>
      <c r="L367" s="119"/>
      <c r="M367" s="119"/>
      <c r="N367" s="119"/>
      <c r="O367" s="119"/>
      <c r="P367" s="119"/>
    </row>
    <row r="368" spans="1:16" ht="16.5" customHeight="1" x14ac:dyDescent="0.25">
      <c r="A368" s="457"/>
      <c r="B368" s="459"/>
      <c r="C368" s="461"/>
      <c r="D368" s="120"/>
      <c r="E368" s="120"/>
      <c r="F368" s="208"/>
      <c r="G368" s="208"/>
      <c r="H368" s="208"/>
      <c r="I368" s="210"/>
      <c r="J368" s="119"/>
      <c r="K368" s="119"/>
      <c r="L368" s="119"/>
      <c r="M368" s="119"/>
      <c r="N368" s="119"/>
      <c r="O368" s="119"/>
      <c r="P368" s="119"/>
    </row>
    <row r="369" spans="1:16" ht="15.75" thickBot="1" x14ac:dyDescent="0.3">
      <c r="A369" s="123">
        <v>1</v>
      </c>
      <c r="B369" s="21">
        <v>2</v>
      </c>
      <c r="C369" s="20">
        <v>3</v>
      </c>
      <c r="D369" s="124">
        <v>4</v>
      </c>
      <c r="E369" s="125">
        <v>5</v>
      </c>
      <c r="F369" s="125">
        <v>6</v>
      </c>
      <c r="G369" s="125">
        <v>8</v>
      </c>
      <c r="H369" s="125">
        <v>10</v>
      </c>
      <c r="I369" s="126">
        <v>14</v>
      </c>
      <c r="J369" s="119"/>
      <c r="K369" s="119"/>
      <c r="L369" s="119"/>
      <c r="M369" s="119"/>
      <c r="N369" s="119"/>
      <c r="O369" s="119"/>
      <c r="P369" s="119"/>
    </row>
    <row r="370" spans="1:16" s="81" customFormat="1" ht="30.75" customHeight="1" x14ac:dyDescent="0.25">
      <c r="A370" s="462" t="s">
        <v>590</v>
      </c>
      <c r="B370" s="463"/>
      <c r="C370" s="127" t="s">
        <v>16</v>
      </c>
      <c r="D370" s="228">
        <f>D371+D428</f>
        <v>25.495200000000001</v>
      </c>
      <c r="E370" s="227">
        <f>E371+E428</f>
        <v>47.201999999999998</v>
      </c>
      <c r="F370" s="227">
        <f t="shared" ref="F370:H370" si="85">F371+F428</f>
        <v>41.738999999999997</v>
      </c>
      <c r="G370" s="227">
        <f t="shared" si="85"/>
        <v>31.538999999999998</v>
      </c>
      <c r="H370" s="227">
        <f t="shared" si="85"/>
        <v>22.3248</v>
      </c>
      <c r="I370" s="42">
        <f>SUM(D370:H370)</f>
        <v>168.29999999999998</v>
      </c>
      <c r="J370" s="190">
        <v>28.53492</v>
      </c>
      <c r="K370" s="190">
        <v>29.919479999999997</v>
      </c>
      <c r="L370" s="190">
        <v>29.292839999999998</v>
      </c>
      <c r="M370" s="190">
        <v>33.576479999999997</v>
      </c>
      <c r="N370" s="190">
        <v>28.614599999999996</v>
      </c>
      <c r="O370" s="191"/>
      <c r="P370" s="191"/>
    </row>
    <row r="371" spans="1:16" s="81" customFormat="1" x14ac:dyDescent="0.25">
      <c r="A371" s="31" t="s">
        <v>14</v>
      </c>
      <c r="B371" s="131" t="s">
        <v>591</v>
      </c>
      <c r="C371" s="33" t="s">
        <v>16</v>
      </c>
      <c r="D371" s="34">
        <f>D372+D396+D424</f>
        <v>13.065200000000001</v>
      </c>
      <c r="E371" s="35">
        <f>E372+E396+E424+E425</f>
        <v>27.887</v>
      </c>
      <c r="F371" s="35">
        <f>F372+F396+F424+F425</f>
        <v>26.986499999999999</v>
      </c>
      <c r="G371" s="35">
        <f>G372+G396+G424+G425</f>
        <v>23.776499999999999</v>
      </c>
      <c r="H371" s="35">
        <f>H372+H396+H424+H425</f>
        <v>22.3248</v>
      </c>
      <c r="I371" s="42">
        <f t="shared" ref="I371:I433" si="86">SUM(D371:H371)</f>
        <v>114.04</v>
      </c>
      <c r="J371" s="190">
        <v>28.534919999999978</v>
      </c>
      <c r="K371" s="190">
        <v>29.919479999999954</v>
      </c>
      <c r="L371" s="190">
        <v>29.29283999999997</v>
      </c>
      <c r="M371" s="190">
        <v>33.576479999999954</v>
      </c>
      <c r="N371" s="190">
        <v>28.61459999999996</v>
      </c>
      <c r="O371" s="191"/>
      <c r="P371" s="191"/>
    </row>
    <row r="372" spans="1:16" s="193" customFormat="1" x14ac:dyDescent="0.25">
      <c r="A372" s="219" t="s">
        <v>17</v>
      </c>
      <c r="B372" s="225" t="s">
        <v>592</v>
      </c>
      <c r="C372" s="221" t="s">
        <v>16</v>
      </c>
      <c r="D372" s="222">
        <f>D373+D391+D395</f>
        <v>0</v>
      </c>
      <c r="E372" s="223">
        <v>0</v>
      </c>
      <c r="F372" s="223">
        <v>0</v>
      </c>
      <c r="G372" s="223">
        <v>0</v>
      </c>
      <c r="H372" s="223">
        <f>H373+H391+H395</f>
        <v>0</v>
      </c>
      <c r="I372" s="224">
        <f t="shared" si="86"/>
        <v>0</v>
      </c>
      <c r="J372" s="226">
        <v>0</v>
      </c>
      <c r="K372" s="226">
        <v>4.2632564145606011E-14</v>
      </c>
      <c r="L372" s="226">
        <v>2.8421709430404007E-14</v>
      </c>
      <c r="M372" s="226">
        <v>0</v>
      </c>
      <c r="N372" s="226">
        <v>3.5527136788005009E-14</v>
      </c>
    </row>
    <row r="373" spans="1:16" s="81" customFormat="1" ht="30" x14ac:dyDescent="0.25">
      <c r="A373" s="31" t="s">
        <v>19</v>
      </c>
      <c r="B373" s="56" t="s">
        <v>593</v>
      </c>
      <c r="C373" s="33" t="s">
        <v>16</v>
      </c>
      <c r="D373" s="34">
        <f>D374+D378+D379+D380+D381+D386+D387+D388</f>
        <v>0</v>
      </c>
      <c r="E373" s="35">
        <f>E374+E378+E379+E380+E381+E386+E387+E388</f>
        <v>0</v>
      </c>
      <c r="F373" s="35">
        <f>F374+F378+F379+F380+F381+F386+F387+F388</f>
        <v>0</v>
      </c>
      <c r="G373" s="35">
        <f>G374+G378+G379+G380+G381+G386+G387+G388</f>
        <v>0</v>
      </c>
      <c r="H373" s="35">
        <f>H374+H378+H379+H380+H381+H386+H387+H388</f>
        <v>0</v>
      </c>
      <c r="I373" s="42">
        <f t="shared" si="86"/>
        <v>0</v>
      </c>
      <c r="J373" s="192">
        <v>2.3992762799999952</v>
      </c>
      <c r="K373" s="192">
        <v>7.2859918399999621</v>
      </c>
      <c r="L373" s="192">
        <v>16.436648525720003</v>
      </c>
      <c r="M373" s="192">
        <v>20.466139118561642</v>
      </c>
      <c r="N373" s="192">
        <v>17.309661193728424</v>
      </c>
      <c r="O373" s="191"/>
      <c r="P373" s="191"/>
    </row>
    <row r="374" spans="1:16" s="81" customFormat="1" x14ac:dyDescent="0.25">
      <c r="A374" s="31" t="s">
        <v>594</v>
      </c>
      <c r="B374" s="63" t="s">
        <v>595</v>
      </c>
      <c r="C374" s="33" t="s">
        <v>16</v>
      </c>
      <c r="D374" s="34"/>
      <c r="E374" s="35"/>
      <c r="F374" s="35"/>
      <c r="G374" s="35"/>
      <c r="H374" s="35"/>
      <c r="I374" s="42">
        <f t="shared" si="86"/>
        <v>0</v>
      </c>
      <c r="J374" s="191"/>
      <c r="K374" s="192"/>
      <c r="L374" s="191"/>
      <c r="M374" s="191"/>
      <c r="N374" s="191"/>
      <c r="O374" s="191"/>
      <c r="P374" s="191"/>
    </row>
    <row r="375" spans="1:16" s="81" customFormat="1" ht="30" outlineLevel="1" x14ac:dyDescent="0.25">
      <c r="A375" s="31" t="s">
        <v>596</v>
      </c>
      <c r="B375" s="64" t="s">
        <v>20</v>
      </c>
      <c r="C375" s="33" t="s">
        <v>16</v>
      </c>
      <c r="D375" s="34"/>
      <c r="E375" s="35"/>
      <c r="F375" s="35"/>
      <c r="G375" s="35"/>
      <c r="H375" s="35"/>
      <c r="I375" s="42">
        <f t="shared" si="86"/>
        <v>0</v>
      </c>
      <c r="J375" s="191"/>
      <c r="K375" s="191"/>
      <c r="L375" s="191"/>
      <c r="M375" s="191"/>
      <c r="N375" s="191"/>
      <c r="O375" s="191"/>
      <c r="P375" s="191"/>
    </row>
    <row r="376" spans="1:16" s="81" customFormat="1" ht="30" outlineLevel="1" x14ac:dyDescent="0.25">
      <c r="A376" s="31" t="s">
        <v>597</v>
      </c>
      <c r="B376" s="64" t="s">
        <v>22</v>
      </c>
      <c r="C376" s="33" t="s">
        <v>16</v>
      </c>
      <c r="D376" s="34"/>
      <c r="E376" s="35"/>
      <c r="F376" s="35"/>
      <c r="G376" s="35"/>
      <c r="H376" s="35"/>
      <c r="I376" s="36">
        <f t="shared" si="86"/>
        <v>0</v>
      </c>
      <c r="J376" s="191"/>
      <c r="K376" s="191"/>
      <c r="L376" s="191"/>
      <c r="M376" s="191"/>
      <c r="N376" s="191"/>
      <c r="O376" s="191"/>
      <c r="P376" s="191"/>
    </row>
    <row r="377" spans="1:16" s="81" customFormat="1" ht="30" outlineLevel="1" x14ac:dyDescent="0.25">
      <c r="A377" s="31" t="s">
        <v>598</v>
      </c>
      <c r="B377" s="64" t="s">
        <v>24</v>
      </c>
      <c r="C377" s="33" t="s">
        <v>16</v>
      </c>
      <c r="D377" s="34"/>
      <c r="E377" s="35"/>
      <c r="F377" s="35"/>
      <c r="G377" s="35"/>
      <c r="H377" s="35"/>
      <c r="I377" s="36">
        <f t="shared" si="86"/>
        <v>0</v>
      </c>
      <c r="J377" s="191"/>
      <c r="K377" s="191"/>
      <c r="L377" s="191"/>
      <c r="M377" s="191"/>
      <c r="N377" s="191"/>
      <c r="O377" s="191"/>
      <c r="P377" s="191"/>
    </row>
    <row r="378" spans="1:16" s="81" customFormat="1" x14ac:dyDescent="0.25">
      <c r="A378" s="31" t="s">
        <v>599</v>
      </c>
      <c r="B378" s="63" t="s">
        <v>600</v>
      </c>
      <c r="C378" s="33" t="s">
        <v>16</v>
      </c>
      <c r="D378" s="34"/>
      <c r="E378" s="35"/>
      <c r="F378" s="35"/>
      <c r="G378" s="35"/>
      <c r="H378" s="35"/>
      <c r="I378" s="36">
        <f t="shared" si="86"/>
        <v>0</v>
      </c>
      <c r="J378" s="191"/>
      <c r="K378" s="191"/>
      <c r="L378" s="191"/>
      <c r="M378" s="191"/>
      <c r="N378" s="191"/>
      <c r="O378" s="191"/>
      <c r="P378" s="191"/>
    </row>
    <row r="379" spans="1:16" s="193" customFormat="1" x14ac:dyDescent="0.25">
      <c r="A379" s="219" t="s">
        <v>601</v>
      </c>
      <c r="B379" s="220" t="s">
        <v>602</v>
      </c>
      <c r="C379" s="221" t="s">
        <v>16</v>
      </c>
      <c r="D379" s="222">
        <v>0</v>
      </c>
      <c r="E379" s="223">
        <v>0</v>
      </c>
      <c r="F379" s="223">
        <v>0</v>
      </c>
      <c r="G379" s="223">
        <v>0</v>
      </c>
      <c r="H379" s="223">
        <v>0</v>
      </c>
      <c r="I379" s="224">
        <f t="shared" si="86"/>
        <v>0</v>
      </c>
    </row>
    <row r="380" spans="1:16" s="81" customFormat="1" x14ac:dyDescent="0.25">
      <c r="A380" s="31" t="s">
        <v>603</v>
      </c>
      <c r="B380" s="63" t="s">
        <v>604</v>
      </c>
      <c r="C380" s="33" t="s">
        <v>16</v>
      </c>
      <c r="D380" s="34"/>
      <c r="E380" s="35"/>
      <c r="F380" s="35"/>
      <c r="G380" s="35"/>
      <c r="H380" s="35"/>
      <c r="I380" s="36">
        <f t="shared" si="86"/>
        <v>0</v>
      </c>
    </row>
    <row r="381" spans="1:16" s="81" customFormat="1" x14ac:dyDescent="0.25">
      <c r="A381" s="31" t="s">
        <v>605</v>
      </c>
      <c r="B381" s="63" t="s">
        <v>606</v>
      </c>
      <c r="C381" s="33" t="s">
        <v>16</v>
      </c>
      <c r="D381" s="34">
        <f t="shared" ref="D381:H381" si="87">D382+D384</f>
        <v>0</v>
      </c>
      <c r="E381" s="35">
        <f t="shared" si="87"/>
        <v>0</v>
      </c>
      <c r="F381" s="35">
        <f t="shared" si="87"/>
        <v>0</v>
      </c>
      <c r="G381" s="35">
        <f t="shared" si="87"/>
        <v>0</v>
      </c>
      <c r="H381" s="35">
        <f t="shared" si="87"/>
        <v>0</v>
      </c>
      <c r="I381" s="36">
        <f t="shared" si="86"/>
        <v>0</v>
      </c>
    </row>
    <row r="382" spans="1:16" s="81" customFormat="1" ht="30" x14ac:dyDescent="0.25">
      <c r="A382" s="31" t="s">
        <v>607</v>
      </c>
      <c r="B382" s="64" t="s">
        <v>608</v>
      </c>
      <c r="C382" s="33" t="s">
        <v>16</v>
      </c>
      <c r="D382" s="34"/>
      <c r="E382" s="35"/>
      <c r="F382" s="35"/>
      <c r="G382" s="35"/>
      <c r="H382" s="35"/>
      <c r="I382" s="36">
        <f t="shared" si="86"/>
        <v>0</v>
      </c>
    </row>
    <row r="383" spans="1:16" s="81" customFormat="1" x14ac:dyDescent="0.25">
      <c r="A383" s="31" t="s">
        <v>609</v>
      </c>
      <c r="B383" s="64" t="s">
        <v>610</v>
      </c>
      <c r="C383" s="33" t="s">
        <v>16</v>
      </c>
      <c r="D383" s="34"/>
      <c r="E383" s="35"/>
      <c r="F383" s="35"/>
      <c r="G383" s="35"/>
      <c r="H383" s="35"/>
      <c r="I383" s="36">
        <f t="shared" si="86"/>
        <v>0</v>
      </c>
    </row>
    <row r="384" spans="1:16" s="81" customFormat="1" x14ac:dyDescent="0.25">
      <c r="A384" s="31" t="s">
        <v>611</v>
      </c>
      <c r="B384" s="64" t="s">
        <v>612</v>
      </c>
      <c r="C384" s="33" t="s">
        <v>16</v>
      </c>
      <c r="D384" s="34"/>
      <c r="E384" s="35"/>
      <c r="F384" s="35"/>
      <c r="G384" s="35"/>
      <c r="H384" s="35"/>
      <c r="I384" s="36">
        <f t="shared" si="86"/>
        <v>0</v>
      </c>
    </row>
    <row r="385" spans="1:9" s="81" customFormat="1" x14ac:dyDescent="0.25">
      <c r="A385" s="31" t="s">
        <v>613</v>
      </c>
      <c r="B385" s="64" t="s">
        <v>610</v>
      </c>
      <c r="C385" s="33" t="s">
        <v>16</v>
      </c>
      <c r="D385" s="34"/>
      <c r="E385" s="35"/>
      <c r="F385" s="35"/>
      <c r="G385" s="35"/>
      <c r="H385" s="35"/>
      <c r="I385" s="36">
        <f t="shared" si="86"/>
        <v>0</v>
      </c>
    </row>
    <row r="386" spans="1:9" s="81" customFormat="1" x14ac:dyDescent="0.25">
      <c r="A386" s="31" t="s">
        <v>614</v>
      </c>
      <c r="B386" s="63" t="s">
        <v>615</v>
      </c>
      <c r="C386" s="33" t="s">
        <v>16</v>
      </c>
      <c r="D386" s="34"/>
      <c r="E386" s="35"/>
      <c r="F386" s="35"/>
      <c r="G386" s="35"/>
      <c r="H386" s="35"/>
      <c r="I386" s="36">
        <f t="shared" si="86"/>
        <v>0</v>
      </c>
    </row>
    <row r="387" spans="1:9" s="81" customFormat="1" x14ac:dyDescent="0.25">
      <c r="A387" s="31" t="s">
        <v>616</v>
      </c>
      <c r="B387" s="63" t="s">
        <v>423</v>
      </c>
      <c r="C387" s="33" t="s">
        <v>16</v>
      </c>
      <c r="D387" s="34"/>
      <c r="E387" s="35"/>
      <c r="F387" s="35"/>
      <c r="G387" s="35"/>
      <c r="H387" s="35"/>
      <c r="I387" s="36">
        <f t="shared" si="86"/>
        <v>0</v>
      </c>
    </row>
    <row r="388" spans="1:9" s="81" customFormat="1" ht="30" x14ac:dyDescent="0.25">
      <c r="A388" s="31" t="s">
        <v>617</v>
      </c>
      <c r="B388" s="63" t="s">
        <v>618</v>
      </c>
      <c r="C388" s="33" t="s">
        <v>16</v>
      </c>
      <c r="D388" s="34">
        <f t="shared" ref="D388:H388" si="88">D389+D390</f>
        <v>0</v>
      </c>
      <c r="E388" s="35">
        <f t="shared" si="88"/>
        <v>0</v>
      </c>
      <c r="F388" s="35">
        <f t="shared" si="88"/>
        <v>0</v>
      </c>
      <c r="G388" s="35">
        <f t="shared" si="88"/>
        <v>0</v>
      </c>
      <c r="H388" s="35">
        <f t="shared" si="88"/>
        <v>0</v>
      </c>
      <c r="I388" s="36">
        <f t="shared" si="86"/>
        <v>0</v>
      </c>
    </row>
    <row r="389" spans="1:9" s="81" customFormat="1" ht="18" customHeight="1" x14ac:dyDescent="0.25">
      <c r="A389" s="31" t="s">
        <v>619</v>
      </c>
      <c r="B389" s="64" t="s">
        <v>40</v>
      </c>
      <c r="C389" s="33" t="s">
        <v>16</v>
      </c>
      <c r="D389" s="38"/>
      <c r="E389" s="139"/>
      <c r="F389" s="140"/>
      <c r="G389" s="140"/>
      <c r="H389" s="140"/>
      <c r="I389" s="141">
        <f t="shared" si="86"/>
        <v>0</v>
      </c>
    </row>
    <row r="390" spans="1:9" s="81" customFormat="1" ht="18" customHeight="1" x14ac:dyDescent="0.25">
      <c r="A390" s="31" t="s">
        <v>620</v>
      </c>
      <c r="B390" s="142" t="s">
        <v>42</v>
      </c>
      <c r="C390" s="33" t="s">
        <v>16</v>
      </c>
      <c r="D390" s="38"/>
      <c r="E390" s="139"/>
      <c r="F390" s="140"/>
      <c r="G390" s="140"/>
      <c r="H390" s="140"/>
      <c r="I390" s="141">
        <f t="shared" si="86"/>
        <v>0</v>
      </c>
    </row>
    <row r="391" spans="1:9" s="81" customFormat="1" ht="30" x14ac:dyDescent="0.25">
      <c r="A391" s="31" t="s">
        <v>21</v>
      </c>
      <c r="B391" s="56" t="s">
        <v>621</v>
      </c>
      <c r="C391" s="33" t="s">
        <v>16</v>
      </c>
      <c r="D391" s="34">
        <f t="shared" ref="D391:H391" si="89">D392+D393+D394</f>
        <v>0</v>
      </c>
      <c r="E391" s="35">
        <f t="shared" si="89"/>
        <v>0</v>
      </c>
      <c r="F391" s="35">
        <f t="shared" si="89"/>
        <v>0</v>
      </c>
      <c r="G391" s="35">
        <f t="shared" si="89"/>
        <v>0</v>
      </c>
      <c r="H391" s="35">
        <f t="shared" si="89"/>
        <v>0</v>
      </c>
      <c r="I391" s="36">
        <f t="shared" si="86"/>
        <v>0</v>
      </c>
    </row>
    <row r="392" spans="1:9" s="81" customFormat="1" ht="30" x14ac:dyDescent="0.25">
      <c r="A392" s="31" t="s">
        <v>622</v>
      </c>
      <c r="B392" s="63" t="s">
        <v>20</v>
      </c>
      <c r="C392" s="33" t="s">
        <v>16</v>
      </c>
      <c r="D392" s="38"/>
      <c r="E392" s="39"/>
      <c r="F392" s="140"/>
      <c r="G392" s="140"/>
      <c r="H392" s="140"/>
      <c r="I392" s="141">
        <f t="shared" si="86"/>
        <v>0</v>
      </c>
    </row>
    <row r="393" spans="1:9" s="81" customFormat="1" ht="30" x14ac:dyDescent="0.25">
      <c r="A393" s="31" t="s">
        <v>623</v>
      </c>
      <c r="B393" s="63" t="s">
        <v>22</v>
      </c>
      <c r="C393" s="33" t="s">
        <v>16</v>
      </c>
      <c r="D393" s="38"/>
      <c r="E393" s="39"/>
      <c r="F393" s="140"/>
      <c r="G393" s="140"/>
      <c r="H393" s="140"/>
      <c r="I393" s="141">
        <f t="shared" si="86"/>
        <v>0</v>
      </c>
    </row>
    <row r="394" spans="1:9" s="81" customFormat="1" ht="30" x14ac:dyDescent="0.25">
      <c r="A394" s="31" t="s">
        <v>624</v>
      </c>
      <c r="B394" s="63" t="s">
        <v>24</v>
      </c>
      <c r="C394" s="33" t="s">
        <v>16</v>
      </c>
      <c r="D394" s="38"/>
      <c r="E394" s="39"/>
      <c r="F394" s="140"/>
      <c r="G394" s="140"/>
      <c r="H394" s="140"/>
      <c r="I394" s="141">
        <f t="shared" si="86"/>
        <v>0</v>
      </c>
    </row>
    <row r="395" spans="1:9" s="81" customFormat="1" x14ac:dyDescent="0.25">
      <c r="A395" s="31" t="s">
        <v>23</v>
      </c>
      <c r="B395" s="56" t="s">
        <v>625</v>
      </c>
      <c r="C395" s="33" t="s">
        <v>16</v>
      </c>
      <c r="D395" s="38"/>
      <c r="E395" s="39"/>
      <c r="F395" s="140"/>
      <c r="G395" s="140"/>
      <c r="H395" s="140"/>
      <c r="I395" s="141">
        <f t="shared" si="86"/>
        <v>0</v>
      </c>
    </row>
    <row r="396" spans="1:9" s="81" customFormat="1" x14ac:dyDescent="0.25">
      <c r="A396" s="31" t="s">
        <v>25</v>
      </c>
      <c r="B396" s="77" t="s">
        <v>626</v>
      </c>
      <c r="C396" s="33" t="s">
        <v>16</v>
      </c>
      <c r="D396" s="235">
        <f>D397+D410+D411</f>
        <v>8.8160000000000007</v>
      </c>
      <c r="E396" s="35">
        <f>E397+E410+E411</f>
        <v>20.02</v>
      </c>
      <c r="F396" s="35">
        <f>F397+F410+F411</f>
        <v>20.03</v>
      </c>
      <c r="G396" s="35">
        <f>G397+G410+G411</f>
        <v>18.52</v>
      </c>
      <c r="H396" s="35">
        <f>H397+H410+H411</f>
        <v>18.603999999999999</v>
      </c>
      <c r="I396" s="42">
        <f t="shared" si="86"/>
        <v>85.99</v>
      </c>
    </row>
    <row r="397" spans="1:9" s="243" customFormat="1" x14ac:dyDescent="0.25">
      <c r="A397" s="236" t="s">
        <v>627</v>
      </c>
      <c r="B397" s="244" t="s">
        <v>628</v>
      </c>
      <c r="C397" s="238" t="s">
        <v>16</v>
      </c>
      <c r="D397" s="245">
        <f>D398+D402+D403+D404+D405+D406+D407</f>
        <v>8.8160000000000007</v>
      </c>
      <c r="E397" s="246">
        <v>20.02</v>
      </c>
      <c r="F397" s="246">
        <v>20.03</v>
      </c>
      <c r="G397" s="246">
        <v>18.52</v>
      </c>
      <c r="H397" s="246">
        <f>H398+H402+H403+H404+H405+H406+H407</f>
        <v>18.603999999999999</v>
      </c>
      <c r="I397" s="247">
        <f t="shared" si="86"/>
        <v>85.99</v>
      </c>
    </row>
    <row r="398" spans="1:9" s="81" customFormat="1" x14ac:dyDescent="0.25">
      <c r="A398" s="31" t="s">
        <v>629</v>
      </c>
      <c r="B398" s="63" t="s">
        <v>630</v>
      </c>
      <c r="C398" s="33" t="s">
        <v>16</v>
      </c>
      <c r="D398" s="34">
        <f>D399+D400+D401</f>
        <v>0</v>
      </c>
      <c r="E398" s="35">
        <f>E399+E400+E401</f>
        <v>0</v>
      </c>
      <c r="F398" s="35">
        <f>F399+F400+F401</f>
        <v>0</v>
      </c>
      <c r="G398" s="35">
        <f>G399+G400+G401</f>
        <v>0</v>
      </c>
      <c r="H398" s="35">
        <f>H399+H400+H401</f>
        <v>0</v>
      </c>
      <c r="I398" s="42">
        <f t="shared" si="86"/>
        <v>0</v>
      </c>
    </row>
    <row r="399" spans="1:9" s="81" customFormat="1" ht="30" x14ac:dyDescent="0.25">
      <c r="A399" s="31" t="s">
        <v>631</v>
      </c>
      <c r="B399" s="63" t="s">
        <v>20</v>
      </c>
      <c r="C399" s="33" t="s">
        <v>16</v>
      </c>
      <c r="D399" s="34"/>
      <c r="E399" s="35"/>
      <c r="F399" s="35"/>
      <c r="G399" s="35"/>
      <c r="H399" s="35"/>
      <c r="I399" s="36">
        <f t="shared" si="86"/>
        <v>0</v>
      </c>
    </row>
    <row r="400" spans="1:9" s="81" customFormat="1" ht="30" x14ac:dyDescent="0.25">
      <c r="A400" s="31" t="s">
        <v>632</v>
      </c>
      <c r="B400" s="63" t="s">
        <v>22</v>
      </c>
      <c r="C400" s="33" t="s">
        <v>16</v>
      </c>
      <c r="D400" s="34"/>
      <c r="E400" s="35"/>
      <c r="F400" s="35"/>
      <c r="G400" s="35"/>
      <c r="H400" s="35"/>
      <c r="I400" s="36">
        <f t="shared" si="86"/>
        <v>0</v>
      </c>
    </row>
    <row r="401" spans="1:9" s="81" customFormat="1" ht="30" x14ac:dyDescent="0.25">
      <c r="A401" s="31" t="s">
        <v>633</v>
      </c>
      <c r="B401" s="63" t="s">
        <v>24</v>
      </c>
      <c r="C401" s="33" t="s">
        <v>16</v>
      </c>
      <c r="D401" s="34"/>
      <c r="E401" s="35"/>
      <c r="F401" s="35"/>
      <c r="G401" s="35"/>
      <c r="H401" s="35"/>
      <c r="I401" s="36">
        <f t="shared" si="86"/>
        <v>0</v>
      </c>
    </row>
    <row r="402" spans="1:9" s="81" customFormat="1" x14ac:dyDescent="0.25">
      <c r="A402" s="31" t="s">
        <v>634</v>
      </c>
      <c r="B402" s="63" t="s">
        <v>408</v>
      </c>
      <c r="C402" s="33" t="s">
        <v>16</v>
      </c>
      <c r="D402" s="34"/>
      <c r="E402" s="35"/>
      <c r="F402" s="35"/>
      <c r="G402" s="35"/>
      <c r="H402" s="35"/>
      <c r="I402" s="36">
        <f t="shared" si="86"/>
        <v>0</v>
      </c>
    </row>
    <row r="403" spans="1:9" s="193" customFormat="1" x14ac:dyDescent="0.25">
      <c r="A403" s="219" t="s">
        <v>635</v>
      </c>
      <c r="B403" s="220" t="s">
        <v>411</v>
      </c>
      <c r="C403" s="221" t="s">
        <v>16</v>
      </c>
      <c r="D403" s="222">
        <v>8.8160000000000007</v>
      </c>
      <c r="E403" s="223">
        <f>E65</f>
        <v>34.5</v>
      </c>
      <c r="F403" s="223">
        <f>F65</f>
        <v>30.164999999999999</v>
      </c>
      <c r="G403" s="223">
        <f>G65</f>
        <v>24.7</v>
      </c>
      <c r="H403" s="223">
        <f>H65</f>
        <v>18.603999999999999</v>
      </c>
      <c r="I403" s="224">
        <f t="shared" si="86"/>
        <v>116.785</v>
      </c>
    </row>
    <row r="404" spans="1:9" s="81" customFormat="1" x14ac:dyDescent="0.25">
      <c r="A404" s="31" t="s">
        <v>636</v>
      </c>
      <c r="B404" s="63" t="s">
        <v>414</v>
      </c>
      <c r="C404" s="33" t="s">
        <v>16</v>
      </c>
      <c r="D404" s="34"/>
      <c r="E404" s="35"/>
      <c r="F404" s="35"/>
      <c r="G404" s="35"/>
      <c r="H404" s="35"/>
      <c r="I404" s="36">
        <f t="shared" si="86"/>
        <v>0</v>
      </c>
    </row>
    <row r="405" spans="1:9" s="81" customFormat="1" x14ac:dyDescent="0.25">
      <c r="A405" s="31" t="s">
        <v>637</v>
      </c>
      <c r="B405" s="63" t="s">
        <v>420</v>
      </c>
      <c r="C405" s="33" t="s">
        <v>16</v>
      </c>
      <c r="D405" s="34"/>
      <c r="E405" s="35"/>
      <c r="F405" s="35"/>
      <c r="G405" s="35"/>
      <c r="H405" s="35"/>
      <c r="I405" s="36">
        <f t="shared" si="86"/>
        <v>0</v>
      </c>
    </row>
    <row r="406" spans="1:9" s="81" customFormat="1" x14ac:dyDescent="0.25">
      <c r="A406" s="31" t="s">
        <v>638</v>
      </c>
      <c r="B406" s="63" t="s">
        <v>423</v>
      </c>
      <c r="C406" s="33" t="s">
        <v>16</v>
      </c>
      <c r="D406" s="34"/>
      <c r="E406" s="35"/>
      <c r="F406" s="35"/>
      <c r="G406" s="35"/>
      <c r="H406" s="35"/>
      <c r="I406" s="36">
        <f t="shared" si="86"/>
        <v>0</v>
      </c>
    </row>
    <row r="407" spans="1:9" s="81" customFormat="1" ht="30" x14ac:dyDescent="0.25">
      <c r="A407" s="31" t="s">
        <v>639</v>
      </c>
      <c r="B407" s="63" t="s">
        <v>426</v>
      </c>
      <c r="C407" s="33" t="s">
        <v>16</v>
      </c>
      <c r="D407" s="34">
        <f t="shared" ref="D407:H407" si="90">D408+D409</f>
        <v>0</v>
      </c>
      <c r="E407" s="35">
        <f t="shared" si="90"/>
        <v>0</v>
      </c>
      <c r="F407" s="35">
        <f t="shared" si="90"/>
        <v>0</v>
      </c>
      <c r="G407" s="35">
        <f t="shared" si="90"/>
        <v>0</v>
      </c>
      <c r="H407" s="35">
        <f t="shared" si="90"/>
        <v>0</v>
      </c>
      <c r="I407" s="36">
        <f t="shared" si="86"/>
        <v>0</v>
      </c>
    </row>
    <row r="408" spans="1:9" s="81" customFormat="1" x14ac:dyDescent="0.25">
      <c r="A408" s="31" t="s">
        <v>640</v>
      </c>
      <c r="B408" s="64" t="s">
        <v>40</v>
      </c>
      <c r="C408" s="33" t="s">
        <v>16</v>
      </c>
      <c r="D408" s="38"/>
      <c r="E408" s="139"/>
      <c r="F408" s="140"/>
      <c r="G408" s="140"/>
      <c r="H408" s="140"/>
      <c r="I408" s="141">
        <f t="shared" si="86"/>
        <v>0</v>
      </c>
    </row>
    <row r="409" spans="1:9" s="81" customFormat="1" x14ac:dyDescent="0.25">
      <c r="A409" s="31" t="s">
        <v>641</v>
      </c>
      <c r="B409" s="142" t="s">
        <v>42</v>
      </c>
      <c r="C409" s="33" t="s">
        <v>16</v>
      </c>
      <c r="D409" s="38"/>
      <c r="E409" s="139"/>
      <c r="F409" s="140"/>
      <c r="G409" s="140"/>
      <c r="H409" s="140"/>
      <c r="I409" s="141">
        <f t="shared" si="86"/>
        <v>0</v>
      </c>
    </row>
    <row r="410" spans="1:9" s="81" customFormat="1" x14ac:dyDescent="0.25">
      <c r="A410" s="31" t="s">
        <v>642</v>
      </c>
      <c r="B410" s="56" t="s">
        <v>643</v>
      </c>
      <c r="C410" s="33" t="s">
        <v>16</v>
      </c>
      <c r="D410" s="38"/>
      <c r="E410" s="39"/>
      <c r="F410" s="140"/>
      <c r="G410" s="140"/>
      <c r="H410" s="140"/>
      <c r="I410" s="141">
        <f t="shared" si="86"/>
        <v>0</v>
      </c>
    </row>
    <row r="411" spans="1:9" s="81" customFormat="1" x14ac:dyDescent="0.25">
      <c r="A411" s="31" t="s">
        <v>644</v>
      </c>
      <c r="B411" s="56" t="s">
        <v>645</v>
      </c>
      <c r="C411" s="33" t="s">
        <v>16</v>
      </c>
      <c r="D411" s="34">
        <f t="shared" ref="D411:H411" si="91">D412+D416+D417+D418+D419+D420+D421</f>
        <v>0</v>
      </c>
      <c r="E411" s="35">
        <f t="shared" si="91"/>
        <v>0</v>
      </c>
      <c r="F411" s="35">
        <f t="shared" si="91"/>
        <v>0</v>
      </c>
      <c r="G411" s="35">
        <f t="shared" si="91"/>
        <v>0</v>
      </c>
      <c r="H411" s="35">
        <f t="shared" si="91"/>
        <v>0</v>
      </c>
      <c r="I411" s="36">
        <f t="shared" si="86"/>
        <v>0</v>
      </c>
    </row>
    <row r="412" spans="1:9" s="81" customFormat="1" x14ac:dyDescent="0.25">
      <c r="A412" s="31" t="s">
        <v>646</v>
      </c>
      <c r="B412" s="63" t="s">
        <v>630</v>
      </c>
      <c r="C412" s="33" t="s">
        <v>16</v>
      </c>
      <c r="D412" s="34">
        <f t="shared" ref="D412:H412" si="92">D413+D414+D415</f>
        <v>0</v>
      </c>
      <c r="E412" s="35">
        <f t="shared" si="92"/>
        <v>0</v>
      </c>
      <c r="F412" s="35">
        <f t="shared" si="92"/>
        <v>0</v>
      </c>
      <c r="G412" s="35">
        <f t="shared" si="92"/>
        <v>0</v>
      </c>
      <c r="H412" s="35">
        <f t="shared" si="92"/>
        <v>0</v>
      </c>
      <c r="I412" s="36">
        <f t="shared" si="86"/>
        <v>0</v>
      </c>
    </row>
    <row r="413" spans="1:9" s="81" customFormat="1" ht="30" x14ac:dyDescent="0.25">
      <c r="A413" s="31" t="s">
        <v>647</v>
      </c>
      <c r="B413" s="63" t="s">
        <v>20</v>
      </c>
      <c r="C413" s="33" t="s">
        <v>16</v>
      </c>
      <c r="D413" s="38"/>
      <c r="E413" s="39"/>
      <c r="F413" s="140"/>
      <c r="G413" s="140"/>
      <c r="H413" s="140"/>
      <c r="I413" s="141">
        <f t="shared" si="86"/>
        <v>0</v>
      </c>
    </row>
    <row r="414" spans="1:9" s="81" customFormat="1" ht="30" x14ac:dyDescent="0.25">
      <c r="A414" s="31" t="s">
        <v>648</v>
      </c>
      <c r="B414" s="63" t="s">
        <v>22</v>
      </c>
      <c r="C414" s="33" t="s">
        <v>16</v>
      </c>
      <c r="D414" s="38"/>
      <c r="E414" s="39"/>
      <c r="F414" s="140"/>
      <c r="G414" s="140"/>
      <c r="H414" s="140"/>
      <c r="I414" s="141">
        <f t="shared" si="86"/>
        <v>0</v>
      </c>
    </row>
    <row r="415" spans="1:9" s="81" customFormat="1" ht="30" x14ac:dyDescent="0.25">
      <c r="A415" s="31" t="s">
        <v>649</v>
      </c>
      <c r="B415" s="63" t="s">
        <v>24</v>
      </c>
      <c r="C415" s="33" t="s">
        <v>16</v>
      </c>
      <c r="D415" s="38"/>
      <c r="E415" s="39"/>
      <c r="F415" s="140"/>
      <c r="G415" s="140"/>
      <c r="H415" s="140"/>
      <c r="I415" s="141">
        <f t="shared" si="86"/>
        <v>0</v>
      </c>
    </row>
    <row r="416" spans="1:9" s="81" customFormat="1" x14ac:dyDescent="0.25">
      <c r="A416" s="31" t="s">
        <v>650</v>
      </c>
      <c r="B416" s="63" t="s">
        <v>408</v>
      </c>
      <c r="C416" s="33" t="s">
        <v>16</v>
      </c>
      <c r="D416" s="38"/>
      <c r="E416" s="39"/>
      <c r="F416" s="140"/>
      <c r="G416" s="140"/>
      <c r="H416" s="140"/>
      <c r="I416" s="141">
        <f t="shared" si="86"/>
        <v>0</v>
      </c>
    </row>
    <row r="417" spans="1:11" s="81" customFormat="1" x14ac:dyDescent="0.25">
      <c r="A417" s="31" t="s">
        <v>651</v>
      </c>
      <c r="B417" s="63" t="s">
        <v>411</v>
      </c>
      <c r="C417" s="33" t="s">
        <v>16</v>
      </c>
      <c r="D417" s="38"/>
      <c r="E417" s="39"/>
      <c r="F417" s="140"/>
      <c r="G417" s="140"/>
      <c r="H417" s="140"/>
      <c r="I417" s="141">
        <f t="shared" si="86"/>
        <v>0</v>
      </c>
    </row>
    <row r="418" spans="1:11" s="81" customFormat="1" x14ac:dyDescent="0.25">
      <c r="A418" s="31" t="s">
        <v>652</v>
      </c>
      <c r="B418" s="63" t="s">
        <v>414</v>
      </c>
      <c r="C418" s="33" t="s">
        <v>16</v>
      </c>
      <c r="D418" s="38"/>
      <c r="E418" s="39"/>
      <c r="F418" s="140"/>
      <c r="G418" s="140"/>
      <c r="H418" s="140"/>
      <c r="I418" s="141">
        <f t="shared" si="86"/>
        <v>0</v>
      </c>
    </row>
    <row r="419" spans="1:11" s="81" customFormat="1" x14ac:dyDescent="0.25">
      <c r="A419" s="31" t="s">
        <v>653</v>
      </c>
      <c r="B419" s="63" t="s">
        <v>420</v>
      </c>
      <c r="C419" s="33" t="s">
        <v>16</v>
      </c>
      <c r="D419" s="38"/>
      <c r="E419" s="39"/>
      <c r="F419" s="140"/>
      <c r="G419" s="140"/>
      <c r="H419" s="140"/>
      <c r="I419" s="141">
        <f t="shared" si="86"/>
        <v>0</v>
      </c>
    </row>
    <row r="420" spans="1:11" s="81" customFormat="1" x14ac:dyDescent="0.25">
      <c r="A420" s="31" t="s">
        <v>654</v>
      </c>
      <c r="B420" s="63" t="s">
        <v>423</v>
      </c>
      <c r="C420" s="33" t="s">
        <v>16</v>
      </c>
      <c r="D420" s="38"/>
      <c r="E420" s="39"/>
      <c r="F420" s="140"/>
      <c r="G420" s="140"/>
      <c r="H420" s="140"/>
      <c r="I420" s="141">
        <f t="shared" si="86"/>
        <v>0</v>
      </c>
    </row>
    <row r="421" spans="1:11" s="81" customFormat="1" ht="30" x14ac:dyDescent="0.25">
      <c r="A421" s="31" t="s">
        <v>655</v>
      </c>
      <c r="B421" s="63" t="s">
        <v>426</v>
      </c>
      <c r="C421" s="33" t="s">
        <v>16</v>
      </c>
      <c r="D421" s="34">
        <f t="shared" ref="D421:H421" si="93">D422+D423</f>
        <v>0</v>
      </c>
      <c r="E421" s="35">
        <f t="shared" si="93"/>
        <v>0</v>
      </c>
      <c r="F421" s="35">
        <f t="shared" si="93"/>
        <v>0</v>
      </c>
      <c r="G421" s="35">
        <f t="shared" si="93"/>
        <v>0</v>
      </c>
      <c r="H421" s="35">
        <f t="shared" si="93"/>
        <v>0</v>
      </c>
      <c r="I421" s="36">
        <f t="shared" si="86"/>
        <v>0</v>
      </c>
    </row>
    <row r="422" spans="1:11" s="81" customFormat="1" x14ac:dyDescent="0.25">
      <c r="A422" s="31" t="s">
        <v>656</v>
      </c>
      <c r="B422" s="142" t="s">
        <v>40</v>
      </c>
      <c r="C422" s="33" t="s">
        <v>16</v>
      </c>
      <c r="D422" s="38"/>
      <c r="E422" s="39"/>
      <c r="F422" s="140"/>
      <c r="G422" s="140"/>
      <c r="H422" s="140"/>
      <c r="I422" s="141">
        <f t="shared" si="86"/>
        <v>0</v>
      </c>
    </row>
    <row r="423" spans="1:11" s="81" customFormat="1" x14ac:dyDescent="0.25">
      <c r="A423" s="31" t="s">
        <v>657</v>
      </c>
      <c r="B423" s="142" t="s">
        <v>42</v>
      </c>
      <c r="C423" s="33" t="s">
        <v>16</v>
      </c>
      <c r="D423" s="38"/>
      <c r="E423" s="39"/>
      <c r="F423" s="140"/>
      <c r="G423" s="140"/>
      <c r="H423" s="140"/>
      <c r="I423" s="141">
        <f t="shared" si="86"/>
        <v>0</v>
      </c>
    </row>
    <row r="424" spans="1:11" s="143" customFormat="1" x14ac:dyDescent="0.25">
      <c r="A424" s="229" t="s">
        <v>27</v>
      </c>
      <c r="B424" s="230" t="s">
        <v>658</v>
      </c>
      <c r="C424" s="231" t="s">
        <v>16</v>
      </c>
      <c r="D424" s="232">
        <f>(D372+D396+D438)*20%</f>
        <v>4.249200000000001</v>
      </c>
      <c r="E424" s="233">
        <f t="shared" ref="E424:H424" si="94">(E372+E396+E438)*20%</f>
        <v>7.8670000000000009</v>
      </c>
      <c r="F424" s="233">
        <f t="shared" si="94"/>
        <v>6.9565000000000001</v>
      </c>
      <c r="G424" s="233">
        <f t="shared" si="94"/>
        <v>5.2565</v>
      </c>
      <c r="H424" s="233">
        <f t="shared" si="94"/>
        <v>3.7208000000000001</v>
      </c>
      <c r="I424" s="234">
        <f t="shared" si="86"/>
        <v>28.050000000000004</v>
      </c>
    </row>
    <row r="425" spans="1:11" s="81" customFormat="1" x14ac:dyDescent="0.25">
      <c r="A425" s="31" t="s">
        <v>29</v>
      </c>
      <c r="B425" s="77" t="s">
        <v>659</v>
      </c>
      <c r="C425" s="33" t="s">
        <v>16</v>
      </c>
      <c r="D425" s="34">
        <f t="shared" ref="D425:H425" si="95">D426+D427</f>
        <v>0</v>
      </c>
      <c r="E425" s="35">
        <f t="shared" si="95"/>
        <v>0</v>
      </c>
      <c r="F425" s="35">
        <f t="shared" si="95"/>
        <v>0</v>
      </c>
      <c r="G425" s="35">
        <f t="shared" si="95"/>
        <v>0</v>
      </c>
      <c r="H425" s="35">
        <f t="shared" si="95"/>
        <v>0</v>
      </c>
      <c r="I425" s="36">
        <f t="shared" si="86"/>
        <v>0</v>
      </c>
    </row>
    <row r="426" spans="1:11" s="81" customFormat="1" x14ac:dyDescent="0.25">
      <c r="A426" s="31" t="s">
        <v>660</v>
      </c>
      <c r="B426" s="56" t="s">
        <v>661</v>
      </c>
      <c r="C426" s="33" t="s">
        <v>16</v>
      </c>
      <c r="D426" s="38"/>
      <c r="E426" s="39"/>
      <c r="F426" s="140"/>
      <c r="G426" s="140"/>
      <c r="H426" s="140"/>
      <c r="I426" s="141">
        <f t="shared" si="86"/>
        <v>0</v>
      </c>
      <c r="J426" s="194"/>
      <c r="K426" s="195"/>
    </row>
    <row r="427" spans="1:11" s="81" customFormat="1" x14ac:dyDescent="0.25">
      <c r="A427" s="31" t="s">
        <v>662</v>
      </c>
      <c r="B427" s="56" t="s">
        <v>663</v>
      </c>
      <c r="C427" s="33" t="s">
        <v>16</v>
      </c>
      <c r="D427" s="38"/>
      <c r="E427" s="39"/>
      <c r="F427" s="140"/>
      <c r="G427" s="140"/>
      <c r="H427" s="140"/>
      <c r="I427" s="141">
        <f t="shared" si="86"/>
        <v>0</v>
      </c>
      <c r="J427" s="196"/>
    </row>
    <row r="428" spans="1:11" s="81" customFormat="1" x14ac:dyDescent="0.25">
      <c r="A428" s="31" t="s">
        <v>45</v>
      </c>
      <c r="B428" s="131" t="s">
        <v>664</v>
      </c>
      <c r="C428" s="33" t="s">
        <v>16</v>
      </c>
      <c r="D428" s="34">
        <f>D429+D430+D431+D432+D433+D438+D439</f>
        <v>12.43</v>
      </c>
      <c r="E428" s="35">
        <f>E429+E430+E431+E432+E433+E438+E439</f>
        <v>19.315000000000001</v>
      </c>
      <c r="F428" s="35">
        <f>F429+F430+F431+F432+F433+F438+F439</f>
        <v>14.7525</v>
      </c>
      <c r="G428" s="35">
        <f>G429+G430+G431+G432+G433+G438+G439</f>
        <v>7.7625000000000002</v>
      </c>
      <c r="H428" s="35">
        <f>H429+H430+H431+H432+H433+H438+H439</f>
        <v>0</v>
      </c>
      <c r="I428" s="42">
        <f t="shared" si="86"/>
        <v>54.260000000000005</v>
      </c>
    </row>
    <row r="429" spans="1:11" s="81" customFormat="1" x14ac:dyDescent="0.25">
      <c r="A429" s="31" t="s">
        <v>48</v>
      </c>
      <c r="B429" s="77" t="s">
        <v>665</v>
      </c>
      <c r="C429" s="33" t="s">
        <v>16</v>
      </c>
      <c r="D429" s="34"/>
      <c r="E429" s="39"/>
      <c r="F429" s="140"/>
      <c r="G429" s="140"/>
      <c r="H429" s="140"/>
      <c r="I429" s="42">
        <f t="shared" si="86"/>
        <v>0</v>
      </c>
    </row>
    <row r="430" spans="1:11" s="81" customFormat="1" x14ac:dyDescent="0.25">
      <c r="A430" s="31" t="s">
        <v>52</v>
      </c>
      <c r="B430" s="77" t="s">
        <v>666</v>
      </c>
      <c r="C430" s="33" t="s">
        <v>16</v>
      </c>
      <c r="D430" s="34"/>
      <c r="E430" s="39"/>
      <c r="F430" s="140"/>
      <c r="G430" s="140"/>
      <c r="H430" s="140"/>
      <c r="I430" s="141">
        <f t="shared" si="86"/>
        <v>0</v>
      </c>
    </row>
    <row r="431" spans="1:11" s="81" customFormat="1" x14ac:dyDescent="0.25">
      <c r="A431" s="31" t="s">
        <v>53</v>
      </c>
      <c r="B431" s="77" t="s">
        <v>667</v>
      </c>
      <c r="C431" s="33" t="s">
        <v>16</v>
      </c>
      <c r="D431" s="34"/>
      <c r="E431" s="39"/>
      <c r="F431" s="140"/>
      <c r="G431" s="140"/>
      <c r="H431" s="140"/>
      <c r="I431" s="141">
        <f t="shared" si="86"/>
        <v>0</v>
      </c>
    </row>
    <row r="432" spans="1:11" s="81" customFormat="1" x14ac:dyDescent="0.25">
      <c r="A432" s="31" t="s">
        <v>54</v>
      </c>
      <c r="B432" s="77" t="s">
        <v>668</v>
      </c>
      <c r="C432" s="33" t="s">
        <v>16</v>
      </c>
      <c r="D432" s="34"/>
      <c r="E432" s="39"/>
      <c r="F432" s="140"/>
      <c r="G432" s="140"/>
      <c r="H432" s="140"/>
      <c r="I432" s="141">
        <f t="shared" si="86"/>
        <v>0</v>
      </c>
    </row>
    <row r="433" spans="1:9" s="81" customFormat="1" x14ac:dyDescent="0.25">
      <c r="A433" s="31" t="s">
        <v>55</v>
      </c>
      <c r="B433" s="77" t="s">
        <v>669</v>
      </c>
      <c r="C433" s="33" t="s">
        <v>16</v>
      </c>
      <c r="D433" s="34">
        <f t="shared" ref="D433:H433" si="96">D434+D436</f>
        <v>0</v>
      </c>
      <c r="E433" s="35">
        <f t="shared" si="96"/>
        <v>0</v>
      </c>
      <c r="F433" s="35">
        <f t="shared" si="96"/>
        <v>0</v>
      </c>
      <c r="G433" s="35">
        <f t="shared" si="96"/>
        <v>0</v>
      </c>
      <c r="H433" s="35">
        <f t="shared" si="96"/>
        <v>0</v>
      </c>
      <c r="I433" s="36">
        <f t="shared" si="86"/>
        <v>0</v>
      </c>
    </row>
    <row r="434" spans="1:9" s="81" customFormat="1" x14ac:dyDescent="0.25">
      <c r="A434" s="31" t="s">
        <v>96</v>
      </c>
      <c r="B434" s="56" t="s">
        <v>307</v>
      </c>
      <c r="C434" s="33" t="s">
        <v>16</v>
      </c>
      <c r="D434" s="34"/>
      <c r="E434" s="39"/>
      <c r="F434" s="140"/>
      <c r="G434" s="140"/>
      <c r="H434" s="140"/>
      <c r="I434" s="141">
        <f t="shared" ref="I434:I439" si="97">SUM(D434:H434)</f>
        <v>0</v>
      </c>
    </row>
    <row r="435" spans="1:9" s="81" customFormat="1" ht="30" x14ac:dyDescent="0.25">
      <c r="A435" s="31" t="s">
        <v>670</v>
      </c>
      <c r="B435" s="63" t="s">
        <v>671</v>
      </c>
      <c r="C435" s="33" t="s">
        <v>16</v>
      </c>
      <c r="D435" s="38"/>
      <c r="E435" s="139"/>
      <c r="F435" s="140"/>
      <c r="G435" s="140"/>
      <c r="H435" s="140"/>
      <c r="I435" s="141">
        <f t="shared" si="97"/>
        <v>0</v>
      </c>
    </row>
    <row r="436" spans="1:9" s="81" customFormat="1" x14ac:dyDescent="0.25">
      <c r="A436" s="31" t="s">
        <v>98</v>
      </c>
      <c r="B436" s="56" t="s">
        <v>309</v>
      </c>
      <c r="C436" s="33" t="s">
        <v>16</v>
      </c>
      <c r="D436" s="38"/>
      <c r="E436" s="139"/>
      <c r="F436" s="140"/>
      <c r="G436" s="140"/>
      <c r="H436" s="140"/>
      <c r="I436" s="141">
        <f t="shared" si="97"/>
        <v>0</v>
      </c>
    </row>
    <row r="437" spans="1:9" s="81" customFormat="1" ht="30" x14ac:dyDescent="0.25">
      <c r="A437" s="31" t="s">
        <v>672</v>
      </c>
      <c r="B437" s="63" t="s">
        <v>673</v>
      </c>
      <c r="C437" s="33" t="s">
        <v>16</v>
      </c>
      <c r="D437" s="38"/>
      <c r="E437" s="139"/>
      <c r="F437" s="140"/>
      <c r="G437" s="140"/>
      <c r="H437" s="140"/>
      <c r="I437" s="141">
        <f t="shared" si="97"/>
        <v>0</v>
      </c>
    </row>
    <row r="438" spans="1:9" s="243" customFormat="1" x14ac:dyDescent="0.25">
      <c r="A438" s="236" t="s">
        <v>56</v>
      </c>
      <c r="B438" s="237" t="s">
        <v>674</v>
      </c>
      <c r="C438" s="238" t="s">
        <v>16</v>
      </c>
      <c r="D438" s="239">
        <v>12.43</v>
      </c>
      <c r="E438" s="240">
        <f>23.178/1.2</f>
        <v>19.315000000000001</v>
      </c>
      <c r="F438" s="241">
        <f>17.703/1.2</f>
        <v>14.7525</v>
      </c>
      <c r="G438" s="241">
        <f>9.315/1.2</f>
        <v>7.7625000000000002</v>
      </c>
      <c r="H438" s="241"/>
      <c r="I438" s="242">
        <f t="shared" si="97"/>
        <v>54.260000000000005</v>
      </c>
    </row>
    <row r="439" spans="1:9" s="81" customFormat="1" ht="15.75" thickBot="1" x14ac:dyDescent="0.3">
      <c r="A439" s="67" t="s">
        <v>57</v>
      </c>
      <c r="B439" s="147" t="s">
        <v>675</v>
      </c>
      <c r="C439" s="69" t="s">
        <v>16</v>
      </c>
      <c r="D439" s="70"/>
      <c r="E439" s="48"/>
      <c r="F439" s="140"/>
      <c r="G439" s="140"/>
      <c r="H439" s="140"/>
      <c r="I439" s="42">
        <f t="shared" si="97"/>
        <v>0</v>
      </c>
    </row>
    <row r="440" spans="1:9" s="81" customFormat="1" x14ac:dyDescent="0.25">
      <c r="A440" s="148" t="s">
        <v>116</v>
      </c>
      <c r="B440" s="149" t="s">
        <v>109</v>
      </c>
      <c r="C440" s="209" t="s">
        <v>225</v>
      </c>
      <c r="D440" s="151"/>
      <c r="E440" s="152"/>
      <c r="F440" s="153"/>
      <c r="G440" s="153"/>
      <c r="H440" s="153"/>
      <c r="I440" s="154"/>
    </row>
    <row r="441" spans="1:9" s="81" customFormat="1" ht="45" x14ac:dyDescent="0.25">
      <c r="A441" s="155" t="s">
        <v>676</v>
      </c>
      <c r="B441" s="77" t="s">
        <v>677</v>
      </c>
      <c r="C441" s="69" t="s">
        <v>16</v>
      </c>
      <c r="D441" s="156">
        <f t="shared" ref="D441:H441" si="98">D442+D443+D444</f>
        <v>25.495200000000001</v>
      </c>
      <c r="E441" s="157">
        <f t="shared" si="98"/>
        <v>47.201999999999998</v>
      </c>
      <c r="F441" s="157">
        <f t="shared" si="98"/>
        <v>41.738999999999997</v>
      </c>
      <c r="G441" s="157">
        <f t="shared" si="98"/>
        <v>31.538999999999998</v>
      </c>
      <c r="H441" s="157">
        <f t="shared" si="98"/>
        <v>22.3248</v>
      </c>
      <c r="I441" s="158">
        <f t="shared" ref="I441:I448" si="99">SUM(D441:H441)</f>
        <v>168.29999999999998</v>
      </c>
    </row>
    <row r="442" spans="1:9" s="81" customFormat="1" x14ac:dyDescent="0.25">
      <c r="A442" s="155" t="s">
        <v>119</v>
      </c>
      <c r="B442" s="56" t="s">
        <v>678</v>
      </c>
      <c r="C442" s="69" t="s">
        <v>16</v>
      </c>
      <c r="D442" s="156"/>
      <c r="E442" s="157"/>
      <c r="F442" s="157"/>
      <c r="G442" s="157"/>
      <c r="H442" s="157"/>
      <c r="I442" s="158">
        <f t="shared" si="99"/>
        <v>0</v>
      </c>
    </row>
    <row r="443" spans="1:9" s="81" customFormat="1" ht="30" x14ac:dyDescent="0.25">
      <c r="A443" s="155" t="s">
        <v>120</v>
      </c>
      <c r="B443" s="56" t="s">
        <v>679</v>
      </c>
      <c r="C443" s="69" t="s">
        <v>16</v>
      </c>
      <c r="D443" s="156">
        <f>D379+D397+D424+D438</f>
        <v>25.495200000000001</v>
      </c>
      <c r="E443" s="157">
        <f t="shared" ref="E443:H443" si="100">E379+E397+E424+E438</f>
        <v>47.201999999999998</v>
      </c>
      <c r="F443" s="157">
        <f t="shared" si="100"/>
        <v>41.738999999999997</v>
      </c>
      <c r="G443" s="157">
        <f t="shared" si="100"/>
        <v>31.538999999999998</v>
      </c>
      <c r="H443" s="157">
        <f t="shared" si="100"/>
        <v>22.3248</v>
      </c>
      <c r="I443" s="158">
        <f t="shared" si="99"/>
        <v>168.29999999999998</v>
      </c>
    </row>
    <row r="444" spans="1:9" x14ac:dyDescent="0.25">
      <c r="A444" s="155" t="s">
        <v>121</v>
      </c>
      <c r="B444" s="56" t="s">
        <v>680</v>
      </c>
      <c r="C444" s="69" t="s">
        <v>16</v>
      </c>
      <c r="D444" s="156"/>
      <c r="E444" s="157"/>
      <c r="F444" s="157"/>
      <c r="G444" s="157"/>
      <c r="H444" s="157"/>
      <c r="I444" s="158">
        <f t="shared" si="99"/>
        <v>0</v>
      </c>
    </row>
    <row r="445" spans="1:9" ht="33" customHeight="1" x14ac:dyDescent="0.25">
      <c r="A445" s="155" t="s">
        <v>122</v>
      </c>
      <c r="B445" s="77" t="s">
        <v>681</v>
      </c>
      <c r="C445" s="210" t="s">
        <v>225</v>
      </c>
      <c r="D445" s="159"/>
      <c r="E445" s="140"/>
      <c r="F445" s="140"/>
      <c r="G445" s="140"/>
      <c r="H445" s="140"/>
      <c r="I445" s="141">
        <f t="shared" si="99"/>
        <v>0</v>
      </c>
    </row>
    <row r="446" spans="1:9" x14ac:dyDescent="0.25">
      <c r="A446" s="155" t="s">
        <v>682</v>
      </c>
      <c r="B446" s="56" t="s">
        <v>683</v>
      </c>
      <c r="C446" s="69" t="s">
        <v>16</v>
      </c>
      <c r="D446" s="70"/>
      <c r="E446" s="140"/>
      <c r="F446" s="160"/>
      <c r="G446" s="160"/>
      <c r="H446" s="160"/>
      <c r="I446" s="161">
        <f t="shared" si="99"/>
        <v>0</v>
      </c>
    </row>
    <row r="447" spans="1:9" x14ac:dyDescent="0.25">
      <c r="A447" s="155" t="s">
        <v>684</v>
      </c>
      <c r="B447" s="56" t="s">
        <v>685</v>
      </c>
      <c r="C447" s="69" t="s">
        <v>16</v>
      </c>
      <c r="D447" s="70"/>
      <c r="E447" s="140"/>
      <c r="F447" s="160"/>
      <c r="G447" s="160"/>
      <c r="H447" s="160"/>
      <c r="I447" s="161">
        <f t="shared" si="99"/>
        <v>0</v>
      </c>
    </row>
    <row r="448" spans="1:9" ht="15.75" thickBot="1" x14ac:dyDescent="0.3">
      <c r="A448" s="162" t="s">
        <v>686</v>
      </c>
      <c r="B448" s="163" t="s">
        <v>687</v>
      </c>
      <c r="C448" s="46" t="s">
        <v>16</v>
      </c>
      <c r="D448" s="47"/>
      <c r="E448" s="164"/>
      <c r="F448" s="165"/>
      <c r="G448" s="165"/>
      <c r="H448" s="165"/>
      <c r="I448" s="166">
        <f t="shared" si="99"/>
        <v>0</v>
      </c>
    </row>
    <row r="451" spans="1:9" x14ac:dyDescent="0.25">
      <c r="A451" s="167" t="s">
        <v>688</v>
      </c>
    </row>
    <row r="452" spans="1:9" x14ac:dyDescent="0.25">
      <c r="A452" s="464" t="s">
        <v>689</v>
      </c>
      <c r="B452" s="464"/>
      <c r="C452" s="464"/>
      <c r="D452" s="464"/>
      <c r="E452" s="464"/>
      <c r="F452" s="464"/>
      <c r="G452" s="464"/>
      <c r="H452" s="464"/>
      <c r="I452" s="464"/>
    </row>
    <row r="453" spans="1:9" x14ac:dyDescent="0.25">
      <c r="A453" s="464" t="s">
        <v>690</v>
      </c>
      <c r="B453" s="464"/>
      <c r="C453" s="464"/>
      <c r="D453" s="464"/>
      <c r="E453" s="464"/>
      <c r="F453" s="464"/>
      <c r="G453" s="464"/>
      <c r="H453" s="464"/>
      <c r="I453" s="464"/>
    </row>
    <row r="454" spans="1:9" x14ac:dyDescent="0.25">
      <c r="A454" s="464" t="s">
        <v>691</v>
      </c>
      <c r="B454" s="464"/>
      <c r="C454" s="464"/>
      <c r="D454" s="464"/>
      <c r="E454" s="464"/>
      <c r="F454" s="464"/>
      <c r="G454" s="464"/>
      <c r="H454" s="464"/>
      <c r="I454" s="464"/>
    </row>
    <row r="455" spans="1:9" x14ac:dyDescent="0.25">
      <c r="A455" s="211" t="s">
        <v>692</v>
      </c>
    </row>
    <row r="456" spans="1:9" ht="75.75" customHeight="1" x14ac:dyDescent="0.25">
      <c r="A456" s="465" t="s">
        <v>693</v>
      </c>
      <c r="B456" s="465"/>
      <c r="C456" s="465"/>
      <c r="D456" s="465"/>
      <c r="E456" s="465"/>
      <c r="F456" s="465"/>
      <c r="G456" s="465"/>
      <c r="H456" s="465"/>
      <c r="I456" s="465"/>
    </row>
    <row r="459" spans="1:9" x14ac:dyDescent="0.25">
      <c r="A459" s="211" t="s">
        <v>694</v>
      </c>
      <c r="C459" s="449" t="s">
        <v>695</v>
      </c>
      <c r="D459" s="449"/>
    </row>
    <row r="463" spans="1:9" x14ac:dyDescent="0.25">
      <c r="D463" s="169"/>
      <c r="E463" s="169"/>
      <c r="F463" s="169"/>
      <c r="G463" s="169"/>
      <c r="H463" s="169"/>
    </row>
    <row r="464" spans="1:9" x14ac:dyDescent="0.25">
      <c r="D464" s="170"/>
      <c r="E464" s="170"/>
      <c r="F464" s="170"/>
      <c r="G464" s="170"/>
      <c r="H464" s="170"/>
    </row>
  </sheetData>
  <mergeCells count="20">
    <mergeCell ref="A6:I7"/>
    <mergeCell ref="A9:B9"/>
    <mergeCell ref="A12:B12"/>
    <mergeCell ref="A14:I14"/>
    <mergeCell ref="A15:A16"/>
    <mergeCell ref="B15:B16"/>
    <mergeCell ref="C15:C16"/>
    <mergeCell ref="C459:D459"/>
    <mergeCell ref="A18:I18"/>
    <mergeCell ref="A162:I162"/>
    <mergeCell ref="A315:I315"/>
    <mergeCell ref="A365:I366"/>
    <mergeCell ref="A367:A368"/>
    <mergeCell ref="B367:B368"/>
    <mergeCell ref="C367:C368"/>
    <mergeCell ref="A370:B370"/>
    <mergeCell ref="A452:I452"/>
    <mergeCell ref="A453:I453"/>
    <mergeCell ref="A454:I454"/>
    <mergeCell ref="A456:I456"/>
  </mergeCells>
  <pageMargins left="0.31496062992125984" right="0.31496062992125984" top="0.35433070866141736" bottom="0.35433070866141736" header="0.31496062992125984" footer="0.31496062992125984"/>
  <pageSetup paperSize="8" scale="69" fitToHeight="5" orientation="portrait" r:id="rId1"/>
  <rowBreaks count="6" manualBreakCount="6">
    <brk id="60" max="13" man="1"/>
    <brk id="118" max="13" man="1"/>
    <brk id="193" max="13" man="1"/>
    <brk id="253" max="13" man="1"/>
    <brk id="310" max="13" man="1"/>
    <brk id="39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464"/>
  <sheetViews>
    <sheetView tabSelected="1" zoomScale="80" zoomScaleNormal="80" zoomScaleSheetLayoutView="90" workbookViewId="0">
      <selection activeCell="I3" sqref="I3"/>
    </sheetView>
  </sheetViews>
  <sheetFormatPr defaultColWidth="10.28515625" defaultRowHeight="15" outlineLevelRow="2" x14ac:dyDescent="0.25"/>
  <cols>
    <col min="1" max="1" width="10.140625" style="1" customWidth="1"/>
    <col min="2" max="2" width="85.28515625" style="2" customWidth="1"/>
    <col min="3" max="3" width="16.5703125" style="3" customWidth="1"/>
    <col min="4" max="5" width="12.7109375" style="3" customWidth="1"/>
    <col min="6" max="6" width="12.7109375" style="4" customWidth="1"/>
    <col min="7" max="8" width="12.5703125" style="4" customWidth="1"/>
    <col min="9" max="9" width="19.7109375" style="4" customWidth="1"/>
    <col min="10" max="10" width="11" style="81" hidden="1" customWidth="1"/>
    <col min="11" max="11" width="11.85546875" style="81" hidden="1" customWidth="1"/>
    <col min="12" max="13" width="10.28515625" style="81" hidden="1" customWidth="1"/>
    <col min="14" max="14" width="16.7109375" style="81" customWidth="1"/>
    <col min="15" max="16384" width="10.28515625" style="81"/>
  </cols>
  <sheetData>
    <row r="1" spans="1:46" x14ac:dyDescent="0.25">
      <c r="I1" s="5" t="s">
        <v>0</v>
      </c>
    </row>
    <row r="2" spans="1:46" x14ac:dyDescent="0.25">
      <c r="I2" s="5" t="s">
        <v>1</v>
      </c>
    </row>
    <row r="3" spans="1:46" x14ac:dyDescent="0.25">
      <c r="I3" s="5" t="s">
        <v>2</v>
      </c>
    </row>
    <row r="4" spans="1:46" x14ac:dyDescent="0.25">
      <c r="I4" s="427"/>
    </row>
    <row r="5" spans="1:46" x14ac:dyDescent="0.25">
      <c r="I5" s="427"/>
    </row>
    <row r="6" spans="1:46" s="432" customFormat="1" ht="18.75" x14ac:dyDescent="0.3">
      <c r="A6" s="483" t="s">
        <v>3</v>
      </c>
      <c r="B6" s="483"/>
      <c r="C6" s="483"/>
      <c r="D6" s="483"/>
      <c r="E6" s="483"/>
      <c r="F6" s="483"/>
      <c r="G6" s="483"/>
      <c r="H6" s="483"/>
      <c r="I6" s="483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4"/>
      <c r="W6" s="434"/>
      <c r="X6" s="434"/>
      <c r="Y6" s="434"/>
      <c r="Z6" s="434"/>
      <c r="AA6" s="434"/>
      <c r="AB6" s="434"/>
      <c r="AC6" s="434"/>
      <c r="AD6" s="434"/>
      <c r="AE6" s="434"/>
      <c r="AF6" s="434"/>
      <c r="AG6" s="434"/>
      <c r="AH6" s="434"/>
      <c r="AI6" s="434"/>
      <c r="AJ6" s="434"/>
      <c r="AK6" s="434"/>
      <c r="AL6" s="434"/>
      <c r="AM6" s="434"/>
      <c r="AN6" s="434"/>
      <c r="AO6" s="434"/>
    </row>
    <row r="7" spans="1:46" s="432" customFormat="1" ht="18.75" x14ac:dyDescent="0.3">
      <c r="A7" s="433"/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3"/>
      <c r="AN7" s="433"/>
      <c r="AO7" s="433"/>
      <c r="AP7" s="434"/>
      <c r="AQ7" s="434"/>
      <c r="AR7" s="434"/>
    </row>
    <row r="8" spans="1:46" s="432" customFormat="1" ht="18.75" x14ac:dyDescent="0.25">
      <c r="A8" s="489" t="s">
        <v>758</v>
      </c>
      <c r="B8" s="489"/>
      <c r="C8" s="489"/>
      <c r="D8" s="489"/>
      <c r="E8" s="489"/>
      <c r="F8" s="489"/>
      <c r="G8" s="489"/>
      <c r="H8" s="489"/>
      <c r="I8" s="48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39"/>
      <c r="AC8" s="439"/>
      <c r="AD8" s="439"/>
      <c r="AE8" s="439"/>
      <c r="AF8" s="439"/>
      <c r="AG8" s="439"/>
      <c r="AH8" s="439"/>
      <c r="AI8" s="439"/>
      <c r="AJ8" s="439"/>
      <c r="AK8" s="439"/>
      <c r="AL8" s="439"/>
      <c r="AM8" s="439"/>
      <c r="AN8" s="439"/>
      <c r="AO8" s="439"/>
      <c r="AP8" s="440"/>
      <c r="AQ8" s="440"/>
      <c r="AR8" s="440"/>
      <c r="AS8" s="440"/>
      <c r="AT8" s="440"/>
    </row>
    <row r="9" spans="1:46" s="432" customFormat="1" ht="15.75" x14ac:dyDescent="0.25">
      <c r="A9" s="488" t="s">
        <v>756</v>
      </c>
      <c r="B9" s="488"/>
      <c r="C9" s="488"/>
      <c r="D9" s="488"/>
      <c r="E9" s="488"/>
      <c r="F9" s="488"/>
      <c r="G9" s="488"/>
      <c r="H9" s="488"/>
      <c r="I9" s="488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1"/>
      <c r="AC9" s="441"/>
      <c r="AD9" s="441"/>
      <c r="AE9" s="441"/>
      <c r="AF9" s="441"/>
      <c r="AG9" s="441"/>
      <c r="AH9" s="441"/>
      <c r="AI9" s="441"/>
      <c r="AJ9" s="441"/>
      <c r="AK9" s="441"/>
      <c r="AL9" s="441"/>
      <c r="AM9" s="441"/>
      <c r="AN9" s="441"/>
      <c r="AO9" s="441"/>
      <c r="AP9" s="441"/>
      <c r="AQ9" s="441"/>
      <c r="AR9" s="441"/>
      <c r="AS9" s="441"/>
      <c r="AT9" s="441"/>
    </row>
    <row r="10" spans="1:46" s="432" customFormat="1" ht="18.75" x14ac:dyDescent="0.3">
      <c r="AN10" s="435"/>
    </row>
    <row r="11" spans="1:46" s="432" customFormat="1" ht="18.75" x14ac:dyDescent="0.3">
      <c r="A11" s="482" t="s">
        <v>759</v>
      </c>
      <c r="B11" s="482"/>
      <c r="C11" s="482"/>
      <c r="D11" s="482"/>
      <c r="E11" s="482"/>
      <c r="F11" s="482"/>
      <c r="G11" s="482"/>
      <c r="H11" s="482"/>
      <c r="I11" s="482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6"/>
      <c r="AL11" s="436"/>
      <c r="AM11" s="436"/>
      <c r="AN11" s="436"/>
      <c r="AO11" s="436"/>
      <c r="AP11" s="434"/>
      <c r="AQ11" s="434"/>
    </row>
    <row r="12" spans="1:46" s="432" customFormat="1" ht="18.75" x14ac:dyDescent="0.3">
      <c r="A12" s="433"/>
      <c r="B12" s="433"/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  <c r="V12" s="433"/>
      <c r="W12" s="433"/>
      <c r="X12" s="433"/>
      <c r="Y12" s="433"/>
      <c r="Z12" s="433"/>
      <c r="AA12" s="433"/>
      <c r="AB12" s="433"/>
      <c r="AC12" s="433"/>
      <c r="AD12" s="433"/>
      <c r="AE12" s="433"/>
      <c r="AF12" s="433"/>
      <c r="AG12" s="433"/>
      <c r="AH12" s="433"/>
      <c r="AI12" s="433"/>
      <c r="AJ12" s="433"/>
      <c r="AK12" s="433"/>
      <c r="AL12" s="433"/>
      <c r="AM12" s="433"/>
      <c r="AN12" s="433"/>
      <c r="AO12" s="433"/>
      <c r="AP12" s="434"/>
      <c r="AQ12" s="434"/>
    </row>
    <row r="13" spans="1:46" s="432" customFormat="1" ht="18.75" x14ac:dyDescent="0.3">
      <c r="A13" s="482" t="s">
        <v>760</v>
      </c>
      <c r="B13" s="482"/>
      <c r="C13" s="482"/>
      <c r="D13" s="482"/>
      <c r="E13" s="482"/>
      <c r="F13" s="482"/>
      <c r="G13" s="482"/>
      <c r="H13" s="482"/>
      <c r="I13" s="482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  <c r="AT13" s="436"/>
    </row>
    <row r="14" spans="1:46" s="432" customFormat="1" ht="15.75" x14ac:dyDescent="0.25">
      <c r="A14" s="481" t="s">
        <v>757</v>
      </c>
      <c r="B14" s="481"/>
      <c r="C14" s="481"/>
      <c r="D14" s="481"/>
      <c r="E14" s="481"/>
      <c r="F14" s="481"/>
      <c r="G14" s="481"/>
      <c r="H14" s="481"/>
      <c r="I14" s="481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37"/>
      <c r="AK14" s="437"/>
      <c r="AL14" s="437"/>
      <c r="AM14" s="437"/>
      <c r="AN14" s="437"/>
      <c r="AO14" s="437"/>
      <c r="AP14" s="437"/>
      <c r="AQ14" s="437"/>
      <c r="AR14" s="437"/>
      <c r="AS14" s="437"/>
      <c r="AT14" s="437"/>
    </row>
    <row r="15" spans="1:46" ht="75" customHeight="1" x14ac:dyDescent="0.25">
      <c r="A15" s="480" t="s">
        <v>9</v>
      </c>
      <c r="B15" s="474" t="s">
        <v>10</v>
      </c>
      <c r="C15" s="474" t="s">
        <v>11</v>
      </c>
      <c r="D15" s="428" t="s">
        <v>751</v>
      </c>
      <c r="E15" s="428" t="s">
        <v>755</v>
      </c>
      <c r="F15" s="428">
        <v>2022</v>
      </c>
      <c r="G15" s="428">
        <v>2023</v>
      </c>
      <c r="H15" s="428">
        <v>2024</v>
      </c>
      <c r="I15" s="428" t="s">
        <v>12</v>
      </c>
    </row>
    <row r="16" spans="1:46" x14ac:dyDescent="0.25">
      <c r="A16" s="480"/>
      <c r="B16" s="474"/>
      <c r="C16" s="474"/>
      <c r="D16" s="428"/>
      <c r="E16" s="428"/>
      <c r="F16" s="428"/>
      <c r="G16" s="428"/>
      <c r="H16" s="428"/>
      <c r="I16" s="428"/>
    </row>
    <row r="17" spans="1:10" s="82" customFormat="1" x14ac:dyDescent="0.25">
      <c r="A17" s="438">
        <v>1</v>
      </c>
      <c r="B17" s="404">
        <v>2</v>
      </c>
      <c r="C17" s="404">
        <v>3</v>
      </c>
      <c r="D17" s="404">
        <v>4</v>
      </c>
      <c r="E17" s="438">
        <v>5</v>
      </c>
      <c r="F17" s="404">
        <v>6</v>
      </c>
      <c r="G17" s="404">
        <v>8</v>
      </c>
      <c r="H17" s="404">
        <v>10</v>
      </c>
      <c r="I17" s="404">
        <v>14</v>
      </c>
      <c r="J17" s="81"/>
    </row>
    <row r="18" spans="1:10" s="82" customFormat="1" x14ac:dyDescent="0.25">
      <c r="A18" s="486" t="s">
        <v>13</v>
      </c>
      <c r="B18" s="486"/>
      <c r="C18" s="486"/>
      <c r="D18" s="486"/>
      <c r="E18" s="486"/>
      <c r="F18" s="486"/>
      <c r="G18" s="486"/>
      <c r="H18" s="486"/>
      <c r="I18" s="486"/>
      <c r="J18" s="81"/>
    </row>
    <row r="19" spans="1:10" s="80" customFormat="1" ht="14.25" x14ac:dyDescent="0.2">
      <c r="A19" s="442" t="s">
        <v>14</v>
      </c>
      <c r="B19" s="76" t="s">
        <v>15</v>
      </c>
      <c r="C19" s="443" t="s">
        <v>16</v>
      </c>
      <c r="D19" s="61">
        <v>492.05150000000003</v>
      </c>
      <c r="E19" s="61">
        <v>510.15856000000002</v>
      </c>
      <c r="F19" s="61">
        <v>373.53899999999999</v>
      </c>
      <c r="G19" s="61">
        <v>389.60117699999995</v>
      </c>
      <c r="H19" s="61">
        <v>406.35402761099994</v>
      </c>
      <c r="I19" s="61">
        <v>2171.7042646109999</v>
      </c>
      <c r="J19" s="79"/>
    </row>
    <row r="20" spans="1:10" s="82" customFormat="1" x14ac:dyDescent="0.25">
      <c r="A20" s="444" t="s">
        <v>17</v>
      </c>
      <c r="B20" s="32" t="s">
        <v>18</v>
      </c>
      <c r="C20" s="395" t="s">
        <v>16</v>
      </c>
      <c r="D20" s="35"/>
      <c r="E20" s="35"/>
      <c r="F20" s="35"/>
      <c r="G20" s="35"/>
      <c r="H20" s="35"/>
      <c r="I20" s="35">
        <v>0</v>
      </c>
      <c r="J20" s="81"/>
    </row>
    <row r="21" spans="1:10" s="82" customFormat="1" ht="30" outlineLevel="2" x14ac:dyDescent="0.25">
      <c r="A21" s="444" t="s">
        <v>19</v>
      </c>
      <c r="B21" s="37" t="s">
        <v>20</v>
      </c>
      <c r="C21" s="395" t="s">
        <v>16</v>
      </c>
      <c r="D21" s="35"/>
      <c r="E21" s="316"/>
      <c r="F21" s="316"/>
      <c r="G21" s="316"/>
      <c r="H21" s="316"/>
      <c r="I21" s="41">
        <v>0</v>
      </c>
      <c r="J21" s="81"/>
    </row>
    <row r="22" spans="1:10" s="82" customFormat="1" ht="30" outlineLevel="2" x14ac:dyDescent="0.25">
      <c r="A22" s="444" t="s">
        <v>21</v>
      </c>
      <c r="B22" s="37" t="s">
        <v>22</v>
      </c>
      <c r="C22" s="395" t="s">
        <v>16</v>
      </c>
      <c r="D22" s="35"/>
      <c r="E22" s="316"/>
      <c r="F22" s="316"/>
      <c r="G22" s="316"/>
      <c r="H22" s="316"/>
      <c r="I22" s="41">
        <v>0</v>
      </c>
      <c r="J22" s="81"/>
    </row>
    <row r="23" spans="1:10" s="82" customFormat="1" ht="30" outlineLevel="2" x14ac:dyDescent="0.25">
      <c r="A23" s="444" t="s">
        <v>23</v>
      </c>
      <c r="B23" s="37" t="s">
        <v>24</v>
      </c>
      <c r="C23" s="395" t="s">
        <v>16</v>
      </c>
      <c r="D23" s="35"/>
      <c r="E23" s="316"/>
      <c r="F23" s="316"/>
      <c r="G23" s="316"/>
      <c r="H23" s="316"/>
      <c r="I23" s="41">
        <v>0</v>
      </c>
      <c r="J23" s="81"/>
    </row>
    <row r="24" spans="1:10" s="82" customFormat="1" x14ac:dyDescent="0.25">
      <c r="A24" s="444" t="s">
        <v>25</v>
      </c>
      <c r="B24" s="32" t="s">
        <v>26</v>
      </c>
      <c r="C24" s="395" t="s">
        <v>16</v>
      </c>
      <c r="D24" s="35"/>
      <c r="E24" s="316"/>
      <c r="F24" s="316"/>
      <c r="G24" s="316"/>
      <c r="H24" s="316"/>
      <c r="I24" s="41">
        <v>0</v>
      </c>
      <c r="J24" s="81"/>
    </row>
    <row r="25" spans="1:10" s="82" customFormat="1" x14ac:dyDescent="0.25">
      <c r="A25" s="444" t="s">
        <v>27</v>
      </c>
      <c r="B25" s="32" t="s">
        <v>28</v>
      </c>
      <c r="C25" s="395" t="s">
        <v>16</v>
      </c>
      <c r="D25" s="35">
        <v>462.91496000000001</v>
      </c>
      <c r="E25" s="316">
        <v>510.13961</v>
      </c>
      <c r="F25" s="316">
        <v>373.53899999999999</v>
      </c>
      <c r="G25" s="316">
        <v>389.60117699999995</v>
      </c>
      <c r="H25" s="316">
        <v>406.35402761099994</v>
      </c>
      <c r="I25" s="41">
        <v>2142.5487746109998</v>
      </c>
      <c r="J25" s="81"/>
    </row>
    <row r="26" spans="1:10" s="82" customFormat="1" x14ac:dyDescent="0.25">
      <c r="A26" s="444" t="s">
        <v>29</v>
      </c>
      <c r="B26" s="32" t="s">
        <v>30</v>
      </c>
      <c r="C26" s="395" t="s">
        <v>16</v>
      </c>
      <c r="D26" s="35"/>
      <c r="E26" s="316"/>
      <c r="F26" s="316"/>
      <c r="G26" s="316"/>
      <c r="H26" s="316"/>
      <c r="I26" s="41">
        <v>0</v>
      </c>
      <c r="J26" s="81"/>
    </row>
    <row r="27" spans="1:10" s="82" customFormat="1" x14ac:dyDescent="0.25">
      <c r="A27" s="444" t="s">
        <v>31</v>
      </c>
      <c r="B27" s="32" t="s">
        <v>32</v>
      </c>
      <c r="C27" s="395" t="s">
        <v>16</v>
      </c>
      <c r="D27" s="35">
        <v>4.8669999999999998E-2</v>
      </c>
      <c r="E27" s="316">
        <v>1.8950000000000002E-2</v>
      </c>
      <c r="F27" s="316">
        <v>0</v>
      </c>
      <c r="G27" s="316">
        <v>0</v>
      </c>
      <c r="H27" s="316">
        <v>0</v>
      </c>
      <c r="I27" s="41">
        <v>6.762E-2</v>
      </c>
      <c r="J27" s="81"/>
    </row>
    <row r="28" spans="1:10" s="82" customFormat="1" x14ac:dyDescent="0.25">
      <c r="A28" s="444" t="s">
        <v>33</v>
      </c>
      <c r="B28" s="32" t="s">
        <v>34</v>
      </c>
      <c r="C28" s="395" t="s">
        <v>16</v>
      </c>
      <c r="D28" s="35"/>
      <c r="E28" s="316"/>
      <c r="F28" s="316"/>
      <c r="G28" s="316"/>
      <c r="H28" s="316"/>
      <c r="I28" s="41">
        <v>0</v>
      </c>
      <c r="J28" s="81"/>
    </row>
    <row r="29" spans="1:10" s="82" customFormat="1" x14ac:dyDescent="0.25">
      <c r="A29" s="444" t="s">
        <v>35</v>
      </c>
      <c r="B29" s="32" t="s">
        <v>36</v>
      </c>
      <c r="C29" s="395" t="s">
        <v>16</v>
      </c>
      <c r="D29" s="35"/>
      <c r="E29" s="316"/>
      <c r="F29" s="316"/>
      <c r="G29" s="316"/>
      <c r="H29" s="316"/>
      <c r="I29" s="41">
        <v>0</v>
      </c>
      <c r="J29" s="81"/>
    </row>
    <row r="30" spans="1:10" s="82" customFormat="1" ht="30" x14ac:dyDescent="0.25">
      <c r="A30" s="444" t="s">
        <v>37</v>
      </c>
      <c r="B30" s="37" t="s">
        <v>38</v>
      </c>
      <c r="C30" s="395" t="s">
        <v>16</v>
      </c>
      <c r="D30" s="35"/>
      <c r="E30" s="35"/>
      <c r="F30" s="35"/>
      <c r="G30" s="35"/>
      <c r="H30" s="35"/>
      <c r="I30" s="35">
        <v>0</v>
      </c>
      <c r="J30" s="81"/>
    </row>
    <row r="31" spans="1:10" s="82" customFormat="1" outlineLevel="1" x14ac:dyDescent="0.25">
      <c r="A31" s="444" t="s">
        <v>39</v>
      </c>
      <c r="B31" s="43" t="s">
        <v>40</v>
      </c>
      <c r="C31" s="395" t="s">
        <v>16</v>
      </c>
      <c r="D31" s="35"/>
      <c r="E31" s="316"/>
      <c r="F31" s="316"/>
      <c r="G31" s="316"/>
      <c r="H31" s="316"/>
      <c r="I31" s="41">
        <v>0</v>
      </c>
      <c r="J31" s="81"/>
    </row>
    <row r="32" spans="1:10" s="82" customFormat="1" outlineLevel="1" x14ac:dyDescent="0.25">
      <c r="A32" s="444" t="s">
        <v>41</v>
      </c>
      <c r="B32" s="43" t="s">
        <v>42</v>
      </c>
      <c r="C32" s="395" t="s">
        <v>16</v>
      </c>
      <c r="D32" s="35"/>
      <c r="E32" s="316"/>
      <c r="F32" s="316"/>
      <c r="G32" s="316"/>
      <c r="H32" s="316"/>
      <c r="I32" s="41">
        <v>0</v>
      </c>
      <c r="J32" s="81"/>
    </row>
    <row r="33" spans="1:14" s="82" customFormat="1" x14ac:dyDescent="0.25">
      <c r="A33" s="444" t="s">
        <v>43</v>
      </c>
      <c r="B33" s="32" t="s">
        <v>44</v>
      </c>
      <c r="C33" s="395" t="s">
        <v>16</v>
      </c>
      <c r="D33" s="35">
        <v>29.087869999999999</v>
      </c>
      <c r="E33" s="316"/>
      <c r="F33" s="316"/>
      <c r="G33" s="316"/>
      <c r="H33" s="316"/>
      <c r="I33" s="41">
        <v>29.087869999999999</v>
      </c>
      <c r="J33" s="81"/>
    </row>
    <row r="34" spans="1:14" s="80" customFormat="1" ht="28.5" x14ac:dyDescent="0.25">
      <c r="A34" s="442" t="s">
        <v>45</v>
      </c>
      <c r="B34" s="76" t="s">
        <v>46</v>
      </c>
      <c r="C34" s="443" t="s">
        <v>16</v>
      </c>
      <c r="D34" s="61">
        <v>497.56923248000004</v>
      </c>
      <c r="E34" s="61">
        <v>457.06709319999999</v>
      </c>
      <c r="F34" s="61">
        <v>334.81102040000002</v>
      </c>
      <c r="G34" s="61">
        <v>342.92659187999993</v>
      </c>
      <c r="H34" s="61">
        <v>353.11488387178002</v>
      </c>
      <c r="I34" s="61">
        <v>1985.4888218317799</v>
      </c>
      <c r="J34" s="418">
        <v>1.04</v>
      </c>
      <c r="K34" s="419" t="s">
        <v>47</v>
      </c>
      <c r="L34" s="420">
        <v>-8.164670000000001</v>
      </c>
      <c r="N34" s="420"/>
    </row>
    <row r="35" spans="1:14" s="82" customFormat="1" x14ac:dyDescent="0.25">
      <c r="A35" s="444" t="s">
        <v>48</v>
      </c>
      <c r="B35" s="32" t="s">
        <v>18</v>
      </c>
      <c r="C35" s="395" t="s">
        <v>16</v>
      </c>
      <c r="D35" s="35"/>
      <c r="E35" s="35">
        <v>0</v>
      </c>
      <c r="F35" s="35"/>
      <c r="G35" s="35"/>
      <c r="H35" s="35"/>
      <c r="I35" s="35">
        <v>0</v>
      </c>
      <c r="J35" s="81"/>
    </row>
    <row r="36" spans="1:14" s="82" customFormat="1" ht="30" outlineLevel="1" x14ac:dyDescent="0.25">
      <c r="A36" s="444" t="s">
        <v>49</v>
      </c>
      <c r="B36" s="56" t="s">
        <v>20</v>
      </c>
      <c r="C36" s="395" t="s">
        <v>16</v>
      </c>
      <c r="D36" s="35"/>
      <c r="E36" s="316">
        <v>0</v>
      </c>
      <c r="F36" s="316"/>
      <c r="G36" s="316"/>
      <c r="H36" s="316"/>
      <c r="I36" s="41">
        <v>0</v>
      </c>
      <c r="J36" s="81"/>
    </row>
    <row r="37" spans="1:14" s="82" customFormat="1" ht="30" outlineLevel="1" x14ac:dyDescent="0.25">
      <c r="A37" s="444" t="s">
        <v>50</v>
      </c>
      <c r="B37" s="56" t="s">
        <v>22</v>
      </c>
      <c r="C37" s="395" t="s">
        <v>16</v>
      </c>
      <c r="D37" s="35"/>
      <c r="E37" s="316">
        <v>0</v>
      </c>
      <c r="F37" s="316"/>
      <c r="G37" s="316"/>
      <c r="H37" s="316"/>
      <c r="I37" s="41">
        <v>0</v>
      </c>
      <c r="J37" s="81"/>
    </row>
    <row r="38" spans="1:14" s="82" customFormat="1" ht="30" outlineLevel="1" x14ac:dyDescent="0.25">
      <c r="A38" s="444" t="s">
        <v>51</v>
      </c>
      <c r="B38" s="56" t="s">
        <v>24</v>
      </c>
      <c r="C38" s="395" t="s">
        <v>16</v>
      </c>
      <c r="D38" s="35"/>
      <c r="E38" s="316">
        <v>0</v>
      </c>
      <c r="F38" s="316"/>
      <c r="G38" s="316"/>
      <c r="H38" s="316"/>
      <c r="I38" s="41">
        <v>0</v>
      </c>
      <c r="J38" s="81"/>
    </row>
    <row r="39" spans="1:14" s="82" customFormat="1" x14ac:dyDescent="0.25">
      <c r="A39" s="444" t="s">
        <v>52</v>
      </c>
      <c r="B39" s="32" t="s">
        <v>26</v>
      </c>
      <c r="C39" s="395" t="s">
        <v>16</v>
      </c>
      <c r="D39" s="35"/>
      <c r="E39" s="316">
        <v>0</v>
      </c>
      <c r="F39" s="316"/>
      <c r="G39" s="316"/>
      <c r="H39" s="316"/>
      <c r="I39" s="41">
        <v>0</v>
      </c>
      <c r="J39" s="81"/>
    </row>
    <row r="40" spans="1:14" s="82" customFormat="1" x14ac:dyDescent="0.25">
      <c r="A40" s="444" t="s">
        <v>53</v>
      </c>
      <c r="B40" s="32" t="s">
        <v>28</v>
      </c>
      <c r="C40" s="395" t="s">
        <v>16</v>
      </c>
      <c r="D40" s="35">
        <v>482.60190248000004</v>
      </c>
      <c r="E40" s="316">
        <v>456.99578320000001</v>
      </c>
      <c r="F40" s="316">
        <v>334.81102040000002</v>
      </c>
      <c r="G40" s="316">
        <v>342.92659187999993</v>
      </c>
      <c r="H40" s="316">
        <v>353.11488387178002</v>
      </c>
      <c r="I40" s="41">
        <v>1970.4501818317799</v>
      </c>
      <c r="J40" s="81"/>
    </row>
    <row r="41" spans="1:14" s="82" customFormat="1" x14ac:dyDescent="0.25">
      <c r="A41" s="444" t="s">
        <v>54</v>
      </c>
      <c r="B41" s="32" t="s">
        <v>30</v>
      </c>
      <c r="C41" s="395" t="s">
        <v>16</v>
      </c>
      <c r="D41" s="35"/>
      <c r="E41" s="316">
        <v>0</v>
      </c>
      <c r="F41" s="316"/>
      <c r="G41" s="316"/>
      <c r="H41" s="316"/>
      <c r="I41" s="41">
        <v>0</v>
      </c>
      <c r="J41" s="81"/>
    </row>
    <row r="42" spans="1:14" s="82" customFormat="1" x14ac:dyDescent="0.25">
      <c r="A42" s="444" t="s">
        <v>55</v>
      </c>
      <c r="B42" s="32" t="s">
        <v>32</v>
      </c>
      <c r="C42" s="395" t="s">
        <v>16</v>
      </c>
      <c r="D42" s="35">
        <v>0.20533000000000001</v>
      </c>
      <c r="E42" s="316">
        <v>7.1309999999999998E-2</v>
      </c>
      <c r="F42" s="316"/>
      <c r="G42" s="316"/>
      <c r="H42" s="316"/>
      <c r="I42" s="41">
        <v>0.27664</v>
      </c>
      <c r="J42" s="81"/>
    </row>
    <row r="43" spans="1:14" s="82" customFormat="1" x14ac:dyDescent="0.25">
      <c r="A43" s="444" t="s">
        <v>56</v>
      </c>
      <c r="B43" s="32" t="s">
        <v>34</v>
      </c>
      <c r="C43" s="395" t="s">
        <v>16</v>
      </c>
      <c r="D43" s="35"/>
      <c r="E43" s="316">
        <v>0</v>
      </c>
      <c r="F43" s="316"/>
      <c r="G43" s="316"/>
      <c r="H43" s="316"/>
      <c r="I43" s="41">
        <v>0</v>
      </c>
      <c r="J43" s="81"/>
    </row>
    <row r="44" spans="1:14" s="82" customFormat="1" x14ac:dyDescent="0.25">
      <c r="A44" s="444" t="s">
        <v>57</v>
      </c>
      <c r="B44" s="32" t="s">
        <v>36</v>
      </c>
      <c r="C44" s="395" t="s">
        <v>16</v>
      </c>
      <c r="D44" s="35"/>
      <c r="E44" s="316">
        <v>0</v>
      </c>
      <c r="F44" s="316"/>
      <c r="G44" s="316"/>
      <c r="H44" s="316"/>
      <c r="I44" s="41">
        <v>0</v>
      </c>
      <c r="J44" s="81"/>
    </row>
    <row r="45" spans="1:14" s="82" customFormat="1" ht="30" x14ac:dyDescent="0.25">
      <c r="A45" s="444" t="s">
        <v>58</v>
      </c>
      <c r="B45" s="37" t="s">
        <v>38</v>
      </c>
      <c r="C45" s="395" t="s">
        <v>16</v>
      </c>
      <c r="D45" s="35"/>
      <c r="E45" s="35"/>
      <c r="F45" s="35"/>
      <c r="G45" s="35"/>
      <c r="H45" s="35"/>
      <c r="I45" s="35">
        <v>0</v>
      </c>
      <c r="J45" s="81"/>
    </row>
    <row r="46" spans="1:14" s="82" customFormat="1" outlineLevel="1" x14ac:dyDescent="0.25">
      <c r="A46" s="444" t="s">
        <v>59</v>
      </c>
      <c r="B46" s="56" t="s">
        <v>40</v>
      </c>
      <c r="C46" s="395" t="s">
        <v>16</v>
      </c>
      <c r="D46" s="35"/>
      <c r="E46" s="316"/>
      <c r="F46" s="316"/>
      <c r="G46" s="316"/>
      <c r="H46" s="316"/>
      <c r="I46" s="41">
        <v>0</v>
      </c>
      <c r="J46" s="81"/>
    </row>
    <row r="47" spans="1:14" s="82" customFormat="1" outlineLevel="1" x14ac:dyDescent="0.25">
      <c r="A47" s="444" t="s">
        <v>60</v>
      </c>
      <c r="B47" s="56" t="s">
        <v>42</v>
      </c>
      <c r="C47" s="395" t="s">
        <v>16</v>
      </c>
      <c r="D47" s="35"/>
      <c r="E47" s="316"/>
      <c r="F47" s="316"/>
      <c r="G47" s="316"/>
      <c r="H47" s="316"/>
      <c r="I47" s="41">
        <v>0</v>
      </c>
      <c r="J47" s="81"/>
    </row>
    <row r="48" spans="1:14" s="82" customFormat="1" x14ac:dyDescent="0.25">
      <c r="A48" s="444" t="s">
        <v>61</v>
      </c>
      <c r="B48" s="32" t="s">
        <v>44</v>
      </c>
      <c r="C48" s="395" t="s">
        <v>16</v>
      </c>
      <c r="D48" s="35">
        <v>14.762</v>
      </c>
      <c r="E48" s="316"/>
      <c r="F48" s="316"/>
      <c r="G48" s="316"/>
      <c r="H48" s="316"/>
      <c r="I48" s="41">
        <v>14.762</v>
      </c>
      <c r="J48" s="81"/>
    </row>
    <row r="49" spans="1:11" s="80" customFormat="1" ht="14.25" x14ac:dyDescent="0.2">
      <c r="A49" s="442" t="s">
        <v>62</v>
      </c>
      <c r="B49" s="58" t="s">
        <v>63</v>
      </c>
      <c r="C49" s="443" t="s">
        <v>16</v>
      </c>
      <c r="D49" s="61">
        <v>25.279</v>
      </c>
      <c r="E49" s="61">
        <v>29.514429999999997</v>
      </c>
      <c r="F49" s="61">
        <v>26.675649999999997</v>
      </c>
      <c r="G49" s="61">
        <v>27.822702949999996</v>
      </c>
      <c r="H49" s="61">
        <v>29.019079176849992</v>
      </c>
      <c r="I49" s="61">
        <v>138.31086212684997</v>
      </c>
      <c r="J49" s="79"/>
    </row>
    <row r="50" spans="1:11" s="82" customFormat="1" x14ac:dyDescent="0.25">
      <c r="A50" s="444" t="s">
        <v>49</v>
      </c>
      <c r="B50" s="56" t="s">
        <v>64</v>
      </c>
      <c r="C50" s="395" t="s">
        <v>16</v>
      </c>
      <c r="D50" s="35"/>
      <c r="E50" s="316"/>
      <c r="F50" s="316"/>
      <c r="G50" s="316"/>
      <c r="H50" s="316"/>
      <c r="I50" s="41">
        <v>0</v>
      </c>
      <c r="J50" s="81"/>
    </row>
    <row r="51" spans="1:11" s="82" customFormat="1" x14ac:dyDescent="0.25">
      <c r="A51" s="444" t="s">
        <v>50</v>
      </c>
      <c r="B51" s="43" t="s">
        <v>65</v>
      </c>
      <c r="C51" s="395" t="s">
        <v>16</v>
      </c>
      <c r="D51" s="35">
        <v>17.599</v>
      </c>
      <c r="E51" s="35">
        <v>19.152529999999999</v>
      </c>
      <c r="F51" s="35">
        <v>17.793869999999998</v>
      </c>
      <c r="G51" s="35">
        <v>18.559006409999999</v>
      </c>
      <c r="H51" s="35">
        <v>19.357043685629996</v>
      </c>
      <c r="I51" s="35">
        <v>92.461450095629999</v>
      </c>
      <c r="J51" s="81"/>
    </row>
    <row r="52" spans="1:11" s="82" customFormat="1" x14ac:dyDescent="0.25">
      <c r="A52" s="444" t="s">
        <v>66</v>
      </c>
      <c r="B52" s="63" t="s">
        <v>67</v>
      </c>
      <c r="C52" s="395" t="s">
        <v>16</v>
      </c>
      <c r="D52" s="35">
        <v>17.599</v>
      </c>
      <c r="E52" s="35">
        <v>19.152529999999999</v>
      </c>
      <c r="F52" s="35">
        <v>17.793869999999998</v>
      </c>
      <c r="G52" s="35">
        <v>18.559006409999999</v>
      </c>
      <c r="H52" s="35">
        <v>19.357043685629996</v>
      </c>
      <c r="I52" s="35">
        <v>92.461450095629999</v>
      </c>
      <c r="J52" s="81"/>
    </row>
    <row r="53" spans="1:11" s="82" customFormat="1" ht="30" x14ac:dyDescent="0.25">
      <c r="A53" s="444" t="s">
        <v>68</v>
      </c>
      <c r="B53" s="64" t="s">
        <v>69</v>
      </c>
      <c r="C53" s="395" t="s">
        <v>16</v>
      </c>
      <c r="D53" s="41">
        <v>17.599</v>
      </c>
      <c r="E53" s="316">
        <v>19.152529999999999</v>
      </c>
      <c r="F53" s="316">
        <v>17.793869999999998</v>
      </c>
      <c r="G53" s="316">
        <v>18.559006409999999</v>
      </c>
      <c r="H53" s="316">
        <v>19.357043685629996</v>
      </c>
      <c r="I53" s="41">
        <v>92.461450095629999</v>
      </c>
      <c r="J53" s="81"/>
      <c r="K53" s="81"/>
    </row>
    <row r="54" spans="1:11" s="82" customFormat="1" x14ac:dyDescent="0.25">
      <c r="A54" s="444" t="s">
        <v>70</v>
      </c>
      <c r="B54" s="64" t="s">
        <v>71</v>
      </c>
      <c r="C54" s="395" t="s">
        <v>16</v>
      </c>
      <c r="D54" s="35"/>
      <c r="E54" s="316"/>
      <c r="F54" s="316"/>
      <c r="G54" s="316"/>
      <c r="H54" s="316"/>
      <c r="I54" s="41">
        <v>0</v>
      </c>
      <c r="J54" s="81"/>
    </row>
    <row r="55" spans="1:11" s="82" customFormat="1" x14ac:dyDescent="0.25">
      <c r="A55" s="444" t="s">
        <v>72</v>
      </c>
      <c r="B55" s="63" t="s">
        <v>73</v>
      </c>
      <c r="C55" s="395" t="s">
        <v>16</v>
      </c>
      <c r="D55" s="35"/>
      <c r="E55" s="316"/>
      <c r="F55" s="316"/>
      <c r="G55" s="316"/>
      <c r="H55" s="316"/>
      <c r="I55" s="41">
        <v>0</v>
      </c>
      <c r="J55" s="81"/>
    </row>
    <row r="56" spans="1:11" s="82" customFormat="1" x14ac:dyDescent="0.25">
      <c r="A56" s="444" t="s">
        <v>51</v>
      </c>
      <c r="B56" s="43" t="s">
        <v>74</v>
      </c>
      <c r="C56" s="395" t="s">
        <v>16</v>
      </c>
      <c r="D56" s="35">
        <v>7.68</v>
      </c>
      <c r="E56" s="316">
        <v>10.3619</v>
      </c>
      <c r="F56" s="316">
        <v>8.8817799999999991</v>
      </c>
      <c r="G56" s="316">
        <v>9.263696539999998</v>
      </c>
      <c r="H56" s="316">
        <v>9.6620354912199975</v>
      </c>
      <c r="I56" s="41">
        <v>45.849412031219991</v>
      </c>
      <c r="J56" s="81"/>
    </row>
    <row r="57" spans="1:11" s="82" customFormat="1" x14ac:dyDescent="0.25">
      <c r="A57" s="444" t="s">
        <v>75</v>
      </c>
      <c r="B57" s="43" t="s">
        <v>76</v>
      </c>
      <c r="C57" s="395" t="s">
        <v>16</v>
      </c>
      <c r="D57" s="35"/>
      <c r="E57" s="316"/>
      <c r="F57" s="316"/>
      <c r="G57" s="316"/>
      <c r="H57" s="316"/>
      <c r="I57" s="41">
        <v>0</v>
      </c>
      <c r="J57" s="81"/>
    </row>
    <row r="58" spans="1:11" s="80" customFormat="1" ht="14.25" x14ac:dyDescent="0.2">
      <c r="A58" s="442" t="s">
        <v>77</v>
      </c>
      <c r="B58" s="58" t="s">
        <v>78</v>
      </c>
      <c r="C58" s="443" t="s">
        <v>16</v>
      </c>
      <c r="D58" s="61">
        <v>266.81498999999997</v>
      </c>
      <c r="E58" s="61">
        <v>215.60472000000001</v>
      </c>
      <c r="F58" s="61">
        <v>89.043199999999999</v>
      </c>
      <c r="G58" s="61">
        <v>92.872057600000005</v>
      </c>
      <c r="H58" s="61">
        <v>93.215026872799996</v>
      </c>
      <c r="I58" s="61">
        <v>757.54999447279999</v>
      </c>
      <c r="J58" s="79"/>
    </row>
    <row r="59" spans="1:11" s="82" customFormat="1" ht="30" x14ac:dyDescent="0.25">
      <c r="A59" s="444" t="s">
        <v>79</v>
      </c>
      <c r="B59" s="56" t="s">
        <v>80</v>
      </c>
      <c r="C59" s="395" t="s">
        <v>16</v>
      </c>
      <c r="D59" s="35"/>
      <c r="E59" s="316"/>
      <c r="F59" s="316"/>
      <c r="G59" s="316"/>
      <c r="H59" s="316"/>
      <c r="I59" s="41">
        <v>0</v>
      </c>
      <c r="J59" s="81"/>
    </row>
    <row r="60" spans="1:11" s="82" customFormat="1" ht="30" customHeight="1" x14ac:dyDescent="0.25">
      <c r="A60" s="444" t="s">
        <v>81</v>
      </c>
      <c r="B60" s="56" t="s">
        <v>82</v>
      </c>
      <c r="C60" s="395" t="s">
        <v>16</v>
      </c>
      <c r="D60" s="39">
        <v>191.83899</v>
      </c>
      <c r="E60" s="316">
        <v>135.46027000000001</v>
      </c>
      <c r="F60" s="316">
        <v>7.6471999999999998</v>
      </c>
      <c r="G60" s="316">
        <v>7.9760295999999995</v>
      </c>
      <c r="H60" s="316">
        <v>8.3189988727999982</v>
      </c>
      <c r="I60" s="39">
        <v>351.24148847280003</v>
      </c>
      <c r="J60" s="82" t="s">
        <v>83</v>
      </c>
    </row>
    <row r="61" spans="1:11" s="82" customFormat="1" x14ac:dyDescent="0.25">
      <c r="A61" s="444" t="s">
        <v>84</v>
      </c>
      <c r="B61" s="43" t="s">
        <v>85</v>
      </c>
      <c r="C61" s="395" t="s">
        <v>16</v>
      </c>
      <c r="D61" s="35"/>
      <c r="E61" s="316"/>
      <c r="F61" s="316"/>
      <c r="G61" s="316"/>
      <c r="H61" s="316"/>
      <c r="I61" s="41">
        <v>0</v>
      </c>
      <c r="J61" s="81"/>
    </row>
    <row r="62" spans="1:11" s="82" customFormat="1" x14ac:dyDescent="0.25">
      <c r="A62" s="444" t="s">
        <v>86</v>
      </c>
      <c r="B62" s="43" t="s">
        <v>87</v>
      </c>
      <c r="C62" s="395" t="s">
        <v>16</v>
      </c>
      <c r="D62" s="35"/>
      <c r="E62" s="316"/>
      <c r="F62" s="316"/>
      <c r="G62" s="316"/>
      <c r="H62" s="316"/>
      <c r="I62" s="41">
        <v>0</v>
      </c>
      <c r="J62" s="81"/>
    </row>
    <row r="63" spans="1:11" s="82" customFormat="1" x14ac:dyDescent="0.25">
      <c r="A63" s="444" t="s">
        <v>88</v>
      </c>
      <c r="B63" s="43" t="s">
        <v>89</v>
      </c>
      <c r="C63" s="395" t="s">
        <v>16</v>
      </c>
      <c r="D63" s="35">
        <v>74.975999999999999</v>
      </c>
      <c r="E63" s="316">
        <v>80.144450000000006</v>
      </c>
      <c r="F63" s="316">
        <v>81.396000000000001</v>
      </c>
      <c r="G63" s="316">
        <v>84.896028000000001</v>
      </c>
      <c r="H63" s="316">
        <v>84.896028000000001</v>
      </c>
      <c r="I63" s="41">
        <v>406.30850600000002</v>
      </c>
      <c r="J63" s="81"/>
    </row>
    <row r="64" spans="1:11" s="80" customFormat="1" x14ac:dyDescent="0.25">
      <c r="A64" s="442" t="s">
        <v>90</v>
      </c>
      <c r="B64" s="58" t="s">
        <v>91</v>
      </c>
      <c r="C64" s="443" t="s">
        <v>16</v>
      </c>
      <c r="D64" s="61">
        <v>66.90220248</v>
      </c>
      <c r="E64" s="360">
        <v>68.578403199999997</v>
      </c>
      <c r="F64" s="360">
        <v>73.578920400000001</v>
      </c>
      <c r="G64" s="360">
        <v>77.257866419999999</v>
      </c>
      <c r="H64" s="360">
        <v>81.120759741000001</v>
      </c>
      <c r="I64" s="41">
        <v>367.43815224100001</v>
      </c>
      <c r="J64" s="79"/>
    </row>
    <row r="65" spans="1:10" s="80" customFormat="1" x14ac:dyDescent="0.25">
      <c r="A65" s="442" t="s">
        <v>92</v>
      </c>
      <c r="B65" s="58" t="s">
        <v>93</v>
      </c>
      <c r="C65" s="443" t="s">
        <v>16</v>
      </c>
      <c r="D65" s="61">
        <v>14.22969</v>
      </c>
      <c r="E65" s="360">
        <v>15.224909999999999</v>
      </c>
      <c r="F65" s="360">
        <v>16.065639999999998</v>
      </c>
      <c r="G65" s="360">
        <v>10.045</v>
      </c>
      <c r="H65" s="360">
        <v>9.1140000000000008</v>
      </c>
      <c r="I65" s="41">
        <v>64.679240000000007</v>
      </c>
      <c r="J65" s="79"/>
    </row>
    <row r="66" spans="1:10" s="80" customFormat="1" ht="14.25" x14ac:dyDescent="0.2">
      <c r="A66" s="442" t="s">
        <v>94</v>
      </c>
      <c r="B66" s="58" t="s">
        <v>95</v>
      </c>
      <c r="C66" s="443" t="s">
        <v>16</v>
      </c>
      <c r="D66" s="61">
        <v>2.0664800000000003</v>
      </c>
      <c r="E66" s="61">
        <v>1.9975499999999999</v>
      </c>
      <c r="F66" s="61">
        <v>1.97424</v>
      </c>
      <c r="G66" s="61">
        <v>1.97424</v>
      </c>
      <c r="H66" s="61">
        <v>1.97424</v>
      </c>
      <c r="I66" s="61">
        <v>9.9867500000000007</v>
      </c>
      <c r="J66" s="79"/>
    </row>
    <row r="67" spans="1:10" s="82" customFormat="1" x14ac:dyDescent="0.25">
      <c r="A67" s="444" t="s">
        <v>96</v>
      </c>
      <c r="B67" s="43" t="s">
        <v>97</v>
      </c>
      <c r="C67" s="395" t="s">
        <v>16</v>
      </c>
      <c r="D67" s="35">
        <v>1.8224800000000001</v>
      </c>
      <c r="E67" s="316">
        <v>1.72644</v>
      </c>
      <c r="F67" s="316">
        <v>1.6977500000000001</v>
      </c>
      <c r="G67" s="316">
        <v>1.6977500000000001</v>
      </c>
      <c r="H67" s="316">
        <v>1.6977500000000001</v>
      </c>
      <c r="I67" s="41">
        <v>8.6421700000000001</v>
      </c>
      <c r="J67" s="81" t="s">
        <v>698</v>
      </c>
    </row>
    <row r="68" spans="1:10" s="82" customFormat="1" x14ac:dyDescent="0.25">
      <c r="A68" s="444" t="s">
        <v>98</v>
      </c>
      <c r="B68" s="43" t="s">
        <v>99</v>
      </c>
      <c r="C68" s="395" t="s">
        <v>16</v>
      </c>
      <c r="D68" s="35">
        <v>0.24399999999999999</v>
      </c>
      <c r="E68" s="316">
        <v>0.27111000000000002</v>
      </c>
      <c r="F68" s="316">
        <v>0.27649000000000001</v>
      </c>
      <c r="G68" s="316">
        <v>0.27649000000000001</v>
      </c>
      <c r="H68" s="316">
        <v>0.27649000000000001</v>
      </c>
      <c r="I68" s="41">
        <v>1.3445800000000001</v>
      </c>
      <c r="J68" s="81"/>
    </row>
    <row r="69" spans="1:10" s="80" customFormat="1" ht="14.25" x14ac:dyDescent="0.2">
      <c r="A69" s="442" t="s">
        <v>100</v>
      </c>
      <c r="B69" s="58" t="s">
        <v>101</v>
      </c>
      <c r="C69" s="443" t="s">
        <v>16</v>
      </c>
      <c r="D69" s="61">
        <v>86.645540000000011</v>
      </c>
      <c r="E69" s="61">
        <v>101.81437</v>
      </c>
      <c r="F69" s="61">
        <v>99.177050000000008</v>
      </c>
      <c r="G69" s="61">
        <v>103.44166315</v>
      </c>
      <c r="H69" s="61">
        <v>107.88965466545</v>
      </c>
      <c r="I69" s="61">
        <v>498.96827781545005</v>
      </c>
      <c r="J69" s="79"/>
    </row>
    <row r="70" spans="1:10" s="82" customFormat="1" x14ac:dyDescent="0.25">
      <c r="A70" s="444" t="s">
        <v>102</v>
      </c>
      <c r="B70" s="43" t="s">
        <v>103</v>
      </c>
      <c r="C70" s="395" t="s">
        <v>16</v>
      </c>
      <c r="D70" s="35">
        <v>0.76102999999999998</v>
      </c>
      <c r="E70" s="316">
        <v>0.76217000000000001</v>
      </c>
      <c r="F70" s="316">
        <v>0.36515999999999998</v>
      </c>
      <c r="G70" s="316">
        <v>0.38086187999999993</v>
      </c>
      <c r="H70" s="316">
        <v>0.39723894083999989</v>
      </c>
      <c r="I70" s="41">
        <v>2.6664608208399998</v>
      </c>
      <c r="J70" s="81"/>
    </row>
    <row r="71" spans="1:10" s="82" customFormat="1" ht="15.75" customHeight="1" x14ac:dyDescent="0.25">
      <c r="A71" s="444" t="s">
        <v>104</v>
      </c>
      <c r="B71" s="43" t="s">
        <v>105</v>
      </c>
      <c r="C71" s="395" t="s">
        <v>16</v>
      </c>
      <c r="D71" s="35">
        <v>85.884510000000006</v>
      </c>
      <c r="E71" s="316">
        <v>101.0522</v>
      </c>
      <c r="F71" s="316">
        <v>98.811890000000005</v>
      </c>
      <c r="G71" s="316">
        <v>103.06080127</v>
      </c>
      <c r="H71" s="316">
        <v>107.49241572461</v>
      </c>
      <c r="I71" s="41">
        <v>496.30181699461002</v>
      </c>
      <c r="J71" s="81"/>
    </row>
    <row r="72" spans="1:10" s="82" customFormat="1" x14ac:dyDescent="0.25">
      <c r="A72" s="444" t="s">
        <v>106</v>
      </c>
      <c r="B72" s="43" t="s">
        <v>107</v>
      </c>
      <c r="C72" s="395" t="s">
        <v>16</v>
      </c>
      <c r="D72" s="35"/>
      <c r="E72" s="316">
        <v>0</v>
      </c>
      <c r="F72" s="316"/>
      <c r="G72" s="316"/>
      <c r="H72" s="316"/>
      <c r="I72" s="41">
        <v>0</v>
      </c>
      <c r="J72" s="81"/>
    </row>
    <row r="73" spans="1:10" s="80" customFormat="1" ht="14.25" x14ac:dyDescent="0.2">
      <c r="A73" s="442" t="s">
        <v>108</v>
      </c>
      <c r="B73" s="58" t="s">
        <v>109</v>
      </c>
      <c r="C73" s="443" t="s">
        <v>16</v>
      </c>
      <c r="D73" s="61">
        <v>20.664000000000001</v>
      </c>
      <c r="E73" s="61">
        <v>24.261399999999998</v>
      </c>
      <c r="F73" s="61">
        <v>28.296320000000001</v>
      </c>
      <c r="G73" s="61">
        <v>29.513061759999999</v>
      </c>
      <c r="H73" s="61">
        <v>30.782123415679997</v>
      </c>
      <c r="I73" s="61">
        <v>133.51690517567999</v>
      </c>
      <c r="J73" s="79"/>
    </row>
    <row r="74" spans="1:10" s="82" customFormat="1" x14ac:dyDescent="0.25">
      <c r="A74" s="444" t="s">
        <v>110</v>
      </c>
      <c r="B74" s="43" t="s">
        <v>111</v>
      </c>
      <c r="C74" s="395" t="s">
        <v>16</v>
      </c>
      <c r="D74" s="35">
        <v>10.756</v>
      </c>
      <c r="E74" s="316">
        <v>13.999129999999999</v>
      </c>
      <c r="F74" s="316">
        <v>18.079540000000001</v>
      </c>
      <c r="G74" s="316">
        <v>18.856960220000001</v>
      </c>
      <c r="H74" s="316">
        <v>19.66780950946</v>
      </c>
      <c r="I74" s="41">
        <v>81.359439729460007</v>
      </c>
      <c r="J74" s="81"/>
    </row>
    <row r="75" spans="1:10" s="82" customFormat="1" x14ac:dyDescent="0.25">
      <c r="A75" s="444" t="s">
        <v>112</v>
      </c>
      <c r="B75" s="43" t="s">
        <v>113</v>
      </c>
      <c r="C75" s="395" t="s">
        <v>16</v>
      </c>
      <c r="D75" s="35"/>
      <c r="E75" s="316">
        <v>0</v>
      </c>
      <c r="F75" s="316"/>
      <c r="G75" s="316"/>
      <c r="H75" s="316"/>
      <c r="I75" s="41">
        <v>0</v>
      </c>
      <c r="J75" s="81"/>
    </row>
    <row r="76" spans="1:10" s="82" customFormat="1" x14ac:dyDescent="0.25">
      <c r="A76" s="444" t="s">
        <v>114</v>
      </c>
      <c r="B76" s="43" t="s">
        <v>115</v>
      </c>
      <c r="C76" s="395" t="s">
        <v>16</v>
      </c>
      <c r="D76" s="35">
        <v>9.9079999999999995</v>
      </c>
      <c r="E76" s="316">
        <v>10.262269999999999</v>
      </c>
      <c r="F76" s="316">
        <v>10.21678</v>
      </c>
      <c r="G76" s="316">
        <v>10.65610154</v>
      </c>
      <c r="H76" s="316">
        <v>11.11431390622</v>
      </c>
      <c r="I76" s="41">
        <v>52.157465446219994</v>
      </c>
      <c r="J76" s="81"/>
    </row>
    <row r="77" spans="1:10" s="80" customFormat="1" ht="14.25" x14ac:dyDescent="0.2">
      <c r="A77" s="442" t="s">
        <v>116</v>
      </c>
      <c r="B77" s="76" t="s">
        <v>117</v>
      </c>
      <c r="C77" s="443" t="s">
        <v>16</v>
      </c>
      <c r="D77" s="61">
        <v>-19.843602480000026</v>
      </c>
      <c r="E77" s="61">
        <v>53.091466800000035</v>
      </c>
      <c r="F77" s="61">
        <v>38.727979599999969</v>
      </c>
      <c r="G77" s="61">
        <v>46.674585120000017</v>
      </c>
      <c r="H77" s="61">
        <v>53.239143739219912</v>
      </c>
      <c r="I77" s="61">
        <v>171.88957277921992</v>
      </c>
      <c r="J77" s="79"/>
    </row>
    <row r="78" spans="1:10" s="82" customFormat="1" x14ac:dyDescent="0.25">
      <c r="A78" s="444" t="s">
        <v>118</v>
      </c>
      <c r="B78" s="32" t="s">
        <v>18</v>
      </c>
      <c r="C78" s="395" t="s">
        <v>16</v>
      </c>
      <c r="D78" s="35"/>
      <c r="E78" s="35">
        <v>0</v>
      </c>
      <c r="F78" s="35"/>
      <c r="G78" s="35"/>
      <c r="H78" s="35"/>
      <c r="I78" s="35">
        <v>0</v>
      </c>
      <c r="J78" s="81"/>
    </row>
    <row r="79" spans="1:10" s="82" customFormat="1" ht="30" x14ac:dyDescent="0.25">
      <c r="A79" s="444" t="s">
        <v>119</v>
      </c>
      <c r="B79" s="56" t="s">
        <v>20</v>
      </c>
      <c r="C79" s="395" t="s">
        <v>16</v>
      </c>
      <c r="D79" s="35"/>
      <c r="E79" s="316">
        <v>0</v>
      </c>
      <c r="F79" s="316"/>
      <c r="G79" s="316"/>
      <c r="H79" s="316"/>
      <c r="I79" s="41">
        <v>0</v>
      </c>
      <c r="J79" s="81"/>
    </row>
    <row r="80" spans="1:10" s="82" customFormat="1" ht="30" x14ac:dyDescent="0.25">
      <c r="A80" s="444" t="s">
        <v>120</v>
      </c>
      <c r="B80" s="56" t="s">
        <v>22</v>
      </c>
      <c r="C80" s="395" t="s">
        <v>16</v>
      </c>
      <c r="D80" s="35"/>
      <c r="E80" s="316">
        <v>0</v>
      </c>
      <c r="F80" s="316"/>
      <c r="G80" s="316"/>
      <c r="H80" s="316"/>
      <c r="I80" s="41">
        <v>0</v>
      </c>
      <c r="J80" s="81"/>
    </row>
    <row r="81" spans="1:10" s="82" customFormat="1" ht="30" x14ac:dyDescent="0.25">
      <c r="A81" s="444" t="s">
        <v>121</v>
      </c>
      <c r="B81" s="56" t="s">
        <v>24</v>
      </c>
      <c r="C81" s="395" t="s">
        <v>16</v>
      </c>
      <c r="D81" s="35"/>
      <c r="E81" s="316">
        <v>0</v>
      </c>
      <c r="F81" s="316"/>
      <c r="G81" s="316"/>
      <c r="H81" s="316"/>
      <c r="I81" s="41">
        <v>0</v>
      </c>
      <c r="J81" s="81"/>
    </row>
    <row r="82" spans="1:10" s="82" customFormat="1" x14ac:dyDescent="0.25">
      <c r="A82" s="444" t="s">
        <v>122</v>
      </c>
      <c r="B82" s="32" t="s">
        <v>26</v>
      </c>
      <c r="C82" s="395" t="s">
        <v>16</v>
      </c>
      <c r="D82" s="35"/>
      <c r="E82" s="316">
        <v>0</v>
      </c>
      <c r="F82" s="316"/>
      <c r="G82" s="316"/>
      <c r="H82" s="316"/>
      <c r="I82" s="41">
        <v>0</v>
      </c>
      <c r="J82" s="81"/>
    </row>
    <row r="83" spans="1:10" s="82" customFormat="1" x14ac:dyDescent="0.25">
      <c r="A83" s="444" t="s">
        <v>123</v>
      </c>
      <c r="B83" s="32" t="s">
        <v>28</v>
      </c>
      <c r="C83" s="395" t="s">
        <v>16</v>
      </c>
      <c r="D83" s="41">
        <v>-19.686942480000027</v>
      </c>
      <c r="E83" s="316">
        <v>53.143826799999999</v>
      </c>
      <c r="F83" s="316">
        <v>38.727979599999969</v>
      </c>
      <c r="G83" s="316">
        <v>46.674585120000017</v>
      </c>
      <c r="H83" s="316">
        <v>53.239143739219912</v>
      </c>
      <c r="I83" s="41">
        <v>172.09859277921987</v>
      </c>
      <c r="J83" s="81"/>
    </row>
    <row r="84" spans="1:10" s="82" customFormat="1" x14ac:dyDescent="0.25">
      <c r="A84" s="444" t="s">
        <v>124</v>
      </c>
      <c r="B84" s="32" t="s">
        <v>30</v>
      </c>
      <c r="C84" s="395" t="s">
        <v>16</v>
      </c>
      <c r="D84" s="35"/>
      <c r="E84" s="316">
        <v>0</v>
      </c>
      <c r="F84" s="316"/>
      <c r="G84" s="316"/>
      <c r="H84" s="316"/>
      <c r="I84" s="41">
        <v>0</v>
      </c>
      <c r="J84" s="81"/>
    </row>
    <row r="85" spans="1:10" s="82" customFormat="1" x14ac:dyDescent="0.25">
      <c r="A85" s="444" t="s">
        <v>125</v>
      </c>
      <c r="B85" s="32" t="s">
        <v>32</v>
      </c>
      <c r="C85" s="395" t="s">
        <v>16</v>
      </c>
      <c r="D85" s="35">
        <v>-0.15666000000000002</v>
      </c>
      <c r="E85" s="316">
        <v>-5.2359999999999997E-2</v>
      </c>
      <c r="F85" s="316">
        <v>0</v>
      </c>
      <c r="G85" s="316">
        <v>0</v>
      </c>
      <c r="H85" s="316">
        <v>0</v>
      </c>
      <c r="I85" s="41">
        <v>-0.20902000000000001</v>
      </c>
      <c r="J85" s="81"/>
    </row>
    <row r="86" spans="1:10" s="82" customFormat="1" x14ac:dyDescent="0.25">
      <c r="A86" s="444" t="s">
        <v>126</v>
      </c>
      <c r="B86" s="32" t="s">
        <v>34</v>
      </c>
      <c r="C86" s="395" t="s">
        <v>16</v>
      </c>
      <c r="D86" s="35"/>
      <c r="E86" s="316">
        <v>0</v>
      </c>
      <c r="F86" s="316"/>
      <c r="G86" s="316"/>
      <c r="H86" s="316"/>
      <c r="I86" s="41">
        <v>0</v>
      </c>
      <c r="J86" s="81"/>
    </row>
    <row r="87" spans="1:10" s="82" customFormat="1" x14ac:dyDescent="0.25">
      <c r="A87" s="444" t="s">
        <v>127</v>
      </c>
      <c r="B87" s="32" t="s">
        <v>36</v>
      </c>
      <c r="C87" s="395" t="s">
        <v>16</v>
      </c>
      <c r="D87" s="35"/>
      <c r="E87" s="316">
        <v>0</v>
      </c>
      <c r="F87" s="316"/>
      <c r="G87" s="316"/>
      <c r="H87" s="316"/>
      <c r="I87" s="41">
        <v>0</v>
      </c>
      <c r="J87" s="81"/>
    </row>
    <row r="88" spans="1:10" s="82" customFormat="1" ht="30" x14ac:dyDescent="0.25">
      <c r="A88" s="444" t="s">
        <v>128</v>
      </c>
      <c r="B88" s="37" t="s">
        <v>38</v>
      </c>
      <c r="C88" s="395" t="s">
        <v>16</v>
      </c>
      <c r="D88" s="35"/>
      <c r="E88" s="316">
        <v>0</v>
      </c>
      <c r="F88" s="316"/>
      <c r="G88" s="316"/>
      <c r="H88" s="316"/>
      <c r="I88" s="41">
        <v>0</v>
      </c>
      <c r="J88" s="81"/>
    </row>
    <row r="89" spans="1:10" s="82" customFormat="1" x14ac:dyDescent="0.25">
      <c r="A89" s="444" t="s">
        <v>129</v>
      </c>
      <c r="B89" s="56" t="s">
        <v>40</v>
      </c>
      <c r="C89" s="395" t="s">
        <v>16</v>
      </c>
      <c r="D89" s="35"/>
      <c r="E89" s="316">
        <v>0</v>
      </c>
      <c r="F89" s="316"/>
      <c r="G89" s="316"/>
      <c r="H89" s="316"/>
      <c r="I89" s="41">
        <v>0</v>
      </c>
      <c r="J89" s="81"/>
    </row>
    <row r="90" spans="1:10" s="82" customFormat="1" x14ac:dyDescent="0.25">
      <c r="A90" s="444" t="s">
        <v>130</v>
      </c>
      <c r="B90" s="43" t="s">
        <v>42</v>
      </c>
      <c r="C90" s="395" t="s">
        <v>16</v>
      </c>
      <c r="D90" s="35"/>
      <c r="E90" s="316">
        <v>0</v>
      </c>
      <c r="F90" s="316"/>
      <c r="G90" s="316"/>
      <c r="H90" s="316"/>
      <c r="I90" s="41">
        <v>0</v>
      </c>
      <c r="J90" s="81"/>
    </row>
    <row r="91" spans="1:10" s="82" customFormat="1" x14ac:dyDescent="0.25">
      <c r="A91" s="444" t="s">
        <v>131</v>
      </c>
      <c r="B91" s="32" t="s">
        <v>44</v>
      </c>
      <c r="C91" s="395" t="s">
        <v>16</v>
      </c>
      <c r="D91" s="35">
        <v>14.325869999999998</v>
      </c>
      <c r="E91" s="316">
        <v>0</v>
      </c>
      <c r="F91" s="316">
        <v>0</v>
      </c>
      <c r="G91" s="316">
        <v>0</v>
      </c>
      <c r="H91" s="316">
        <v>0</v>
      </c>
      <c r="I91" s="41">
        <v>14.325869999999998</v>
      </c>
      <c r="J91" s="81"/>
    </row>
    <row r="92" spans="1:10" s="80" customFormat="1" ht="14.25" x14ac:dyDescent="0.2">
      <c r="A92" s="442" t="s">
        <v>132</v>
      </c>
      <c r="B92" s="76" t="s">
        <v>133</v>
      </c>
      <c r="C92" s="443" t="s">
        <v>16</v>
      </c>
      <c r="D92" s="61">
        <v>6.6407099999999986</v>
      </c>
      <c r="E92" s="61">
        <v>-3.2680799999999999</v>
      </c>
      <c r="F92" s="61">
        <v>-2.3598500000000002</v>
      </c>
      <c r="G92" s="61">
        <v>-2.0828485000000003</v>
      </c>
      <c r="H92" s="61">
        <v>-2.1869909250000004</v>
      </c>
      <c r="I92" s="61">
        <v>-3.2570594250000022</v>
      </c>
      <c r="J92" s="79"/>
    </row>
    <row r="93" spans="1:10" s="82" customFormat="1" x14ac:dyDescent="0.25">
      <c r="A93" s="444" t="s">
        <v>134</v>
      </c>
      <c r="B93" s="37" t="s">
        <v>135</v>
      </c>
      <c r="C93" s="395" t="s">
        <v>16</v>
      </c>
      <c r="D93" s="35">
        <v>27.072699999999998</v>
      </c>
      <c r="E93" s="35">
        <v>0.25184000000000001</v>
      </c>
      <c r="F93" s="35">
        <v>0</v>
      </c>
      <c r="G93" s="35">
        <v>0</v>
      </c>
      <c r="H93" s="35">
        <v>0</v>
      </c>
      <c r="I93" s="35">
        <v>27.324539999999999</v>
      </c>
      <c r="J93" s="81"/>
    </row>
    <row r="94" spans="1:10" s="82" customFormat="1" x14ac:dyDescent="0.25">
      <c r="A94" s="444" t="s">
        <v>136</v>
      </c>
      <c r="B94" s="56" t="s">
        <v>137</v>
      </c>
      <c r="C94" s="395" t="s">
        <v>16</v>
      </c>
      <c r="D94" s="35"/>
      <c r="E94" s="316">
        <v>0</v>
      </c>
      <c r="F94" s="316"/>
      <c r="G94" s="316"/>
      <c r="H94" s="316"/>
      <c r="I94" s="35">
        <v>0</v>
      </c>
      <c r="J94" s="81"/>
    </row>
    <row r="95" spans="1:10" s="82" customFormat="1" x14ac:dyDescent="0.25">
      <c r="A95" s="444" t="s">
        <v>138</v>
      </c>
      <c r="B95" s="56" t="s">
        <v>139</v>
      </c>
      <c r="C95" s="395" t="s">
        <v>16</v>
      </c>
      <c r="D95" s="405">
        <v>0.31900000000000001</v>
      </c>
      <c r="E95" s="316">
        <v>0.25184000000000001</v>
      </c>
      <c r="F95" s="316"/>
      <c r="G95" s="316"/>
      <c r="H95" s="316"/>
      <c r="I95" s="35">
        <v>0.57084000000000001</v>
      </c>
      <c r="J95" s="81"/>
    </row>
    <row r="96" spans="1:10" s="82" customFormat="1" x14ac:dyDescent="0.25">
      <c r="A96" s="444" t="s">
        <v>140</v>
      </c>
      <c r="B96" s="56" t="s">
        <v>141</v>
      </c>
      <c r="C96" s="395" t="s">
        <v>16</v>
      </c>
      <c r="D96" s="35">
        <v>5.3699999999999998E-2</v>
      </c>
      <c r="E96" s="316">
        <v>0</v>
      </c>
      <c r="F96" s="316">
        <v>0</v>
      </c>
      <c r="G96" s="316">
        <v>0</v>
      </c>
      <c r="H96" s="316">
        <v>0</v>
      </c>
      <c r="I96" s="35">
        <v>5.3699999999999998E-2</v>
      </c>
      <c r="J96" s="81"/>
    </row>
    <row r="97" spans="1:10" s="82" customFormat="1" x14ac:dyDescent="0.25">
      <c r="A97" s="444" t="s">
        <v>142</v>
      </c>
      <c r="B97" s="63" t="s">
        <v>143</v>
      </c>
      <c r="C97" s="395" t="s">
        <v>16</v>
      </c>
      <c r="D97" s="35">
        <v>5.3699999999999998E-2</v>
      </c>
      <c r="E97" s="316"/>
      <c r="F97" s="316"/>
      <c r="G97" s="316"/>
      <c r="H97" s="316"/>
      <c r="I97" s="35">
        <v>5.3699999999999998E-2</v>
      </c>
      <c r="J97" s="81"/>
    </row>
    <row r="98" spans="1:10" s="82" customFormat="1" x14ac:dyDescent="0.25">
      <c r="A98" s="444" t="s">
        <v>144</v>
      </c>
      <c r="B98" s="43" t="s">
        <v>145</v>
      </c>
      <c r="C98" s="395" t="s">
        <v>16</v>
      </c>
      <c r="D98" s="35">
        <v>26.7</v>
      </c>
      <c r="E98" s="316"/>
      <c r="F98" s="316"/>
      <c r="G98" s="316"/>
      <c r="H98" s="316"/>
      <c r="I98" s="35">
        <v>26.7</v>
      </c>
      <c r="J98" s="81"/>
    </row>
    <row r="99" spans="1:10" s="82" customFormat="1" x14ac:dyDescent="0.25">
      <c r="A99" s="444" t="s">
        <v>146</v>
      </c>
      <c r="B99" s="77" t="s">
        <v>101</v>
      </c>
      <c r="C99" s="395" t="s">
        <v>16</v>
      </c>
      <c r="D99" s="35">
        <v>20.431989999999999</v>
      </c>
      <c r="E99" s="35">
        <v>3.5199199999999999</v>
      </c>
      <c r="F99" s="35">
        <v>2.3598500000000002</v>
      </c>
      <c r="G99" s="35">
        <v>2.0828485000000003</v>
      </c>
      <c r="H99" s="35">
        <v>2.1869909250000004</v>
      </c>
      <c r="I99" s="35">
        <v>30.581599425</v>
      </c>
      <c r="J99" s="81"/>
    </row>
    <row r="100" spans="1:10" s="82" customFormat="1" x14ac:dyDescent="0.25">
      <c r="A100" s="444" t="s">
        <v>147</v>
      </c>
      <c r="B100" s="43" t="s">
        <v>148</v>
      </c>
      <c r="C100" s="395" t="s">
        <v>16</v>
      </c>
      <c r="D100" s="35">
        <v>1.3133300000000001</v>
      </c>
      <c r="E100" s="316">
        <v>1.57036</v>
      </c>
      <c r="F100" s="316">
        <v>0.3175</v>
      </c>
      <c r="G100" s="316">
        <v>0.93796000000000002</v>
      </c>
      <c r="H100" s="316">
        <v>0.98485800000000001</v>
      </c>
      <c r="I100" s="35">
        <v>5.1240079999999999</v>
      </c>
      <c r="J100" s="81"/>
    </row>
    <row r="101" spans="1:10" s="82" customFormat="1" x14ac:dyDescent="0.25">
      <c r="A101" s="444" t="s">
        <v>149</v>
      </c>
      <c r="B101" s="43" t="s">
        <v>150</v>
      </c>
      <c r="C101" s="395" t="s">
        <v>16</v>
      </c>
      <c r="D101" s="35">
        <v>5.3410000000000002</v>
      </c>
      <c r="E101" s="316">
        <v>0.82569000000000004</v>
      </c>
      <c r="F101" s="316">
        <v>0.95198000000000005</v>
      </c>
      <c r="G101" s="316">
        <v>0</v>
      </c>
      <c r="H101" s="316">
        <v>0</v>
      </c>
      <c r="I101" s="35">
        <v>7.1186699999999998</v>
      </c>
      <c r="J101" s="81"/>
    </row>
    <row r="102" spans="1:10" s="82" customFormat="1" x14ac:dyDescent="0.25">
      <c r="A102" s="444" t="s">
        <v>151</v>
      </c>
      <c r="B102" s="43" t="s">
        <v>152</v>
      </c>
      <c r="C102" s="395" t="s">
        <v>16</v>
      </c>
      <c r="D102" s="35">
        <v>0.13066</v>
      </c>
      <c r="E102" s="316">
        <v>3.3500000000000002E-2</v>
      </c>
      <c r="F102" s="316">
        <v>0</v>
      </c>
      <c r="G102" s="316">
        <v>0</v>
      </c>
      <c r="H102" s="316">
        <v>0</v>
      </c>
      <c r="I102" s="41">
        <v>0.16416</v>
      </c>
      <c r="J102" s="81"/>
    </row>
    <row r="103" spans="1:10" s="82" customFormat="1" x14ac:dyDescent="0.25">
      <c r="A103" s="444" t="s">
        <v>153</v>
      </c>
      <c r="B103" s="63" t="s">
        <v>154</v>
      </c>
      <c r="C103" s="395" t="s">
        <v>16</v>
      </c>
      <c r="D103" s="35">
        <v>0.13066</v>
      </c>
      <c r="E103" s="316">
        <v>3.3500000000000002E-2</v>
      </c>
      <c r="F103" s="316"/>
      <c r="G103" s="316"/>
      <c r="H103" s="316"/>
      <c r="I103" s="41">
        <v>0.16416</v>
      </c>
      <c r="J103" s="81"/>
    </row>
    <row r="104" spans="1:10" s="82" customFormat="1" x14ac:dyDescent="0.25">
      <c r="A104" s="444" t="s">
        <v>155</v>
      </c>
      <c r="B104" s="43" t="s">
        <v>156</v>
      </c>
      <c r="C104" s="395" t="s">
        <v>16</v>
      </c>
      <c r="D104" s="35">
        <v>13.647</v>
      </c>
      <c r="E104" s="316">
        <v>1.0903700000000001</v>
      </c>
      <c r="F104" s="316">
        <v>1.0903700000000001</v>
      </c>
      <c r="G104" s="316">
        <v>1.1448885000000002</v>
      </c>
      <c r="H104" s="316">
        <v>1.2021329250000004</v>
      </c>
      <c r="I104" s="41">
        <v>18.174761425</v>
      </c>
      <c r="J104" s="81"/>
    </row>
    <row r="105" spans="1:10" s="80" customFormat="1" ht="28.5" x14ac:dyDescent="0.2">
      <c r="A105" s="442" t="s">
        <v>157</v>
      </c>
      <c r="B105" s="76" t="s">
        <v>158</v>
      </c>
      <c r="C105" s="443" t="s">
        <v>16</v>
      </c>
      <c r="D105" s="61">
        <v>-13.202892480000028</v>
      </c>
      <c r="E105" s="61">
        <v>49.823386800000037</v>
      </c>
      <c r="F105" s="61">
        <v>36.368129599999968</v>
      </c>
      <c r="G105" s="61">
        <v>44.59173662000002</v>
      </c>
      <c r="H105" s="61">
        <v>51.052152814219909</v>
      </c>
      <c r="I105" s="61">
        <v>168.6325133542199</v>
      </c>
      <c r="J105" s="79"/>
    </row>
    <row r="106" spans="1:10" s="82" customFormat="1" ht="30" x14ac:dyDescent="0.25">
      <c r="A106" s="444" t="s">
        <v>159</v>
      </c>
      <c r="B106" s="37" t="s">
        <v>160</v>
      </c>
      <c r="C106" s="395" t="s">
        <v>16</v>
      </c>
      <c r="D106" s="35"/>
      <c r="E106" s="35">
        <v>0</v>
      </c>
      <c r="F106" s="35"/>
      <c r="G106" s="35"/>
      <c r="H106" s="35"/>
      <c r="I106" s="35">
        <v>0</v>
      </c>
      <c r="J106" s="81"/>
    </row>
    <row r="107" spans="1:10" s="82" customFormat="1" ht="30" x14ac:dyDescent="0.25">
      <c r="A107" s="444" t="s">
        <v>161</v>
      </c>
      <c r="B107" s="56" t="s">
        <v>20</v>
      </c>
      <c r="C107" s="395" t="s">
        <v>16</v>
      </c>
      <c r="D107" s="35"/>
      <c r="E107" s="316">
        <v>0</v>
      </c>
      <c r="F107" s="316"/>
      <c r="G107" s="316"/>
      <c r="H107" s="316"/>
      <c r="I107" s="41">
        <v>0</v>
      </c>
      <c r="J107" s="81"/>
    </row>
    <row r="108" spans="1:10" s="82" customFormat="1" ht="30" x14ac:dyDescent="0.25">
      <c r="A108" s="444" t="s">
        <v>162</v>
      </c>
      <c r="B108" s="56" t="s">
        <v>22</v>
      </c>
      <c r="C108" s="395" t="s">
        <v>16</v>
      </c>
      <c r="D108" s="35"/>
      <c r="E108" s="316">
        <v>0</v>
      </c>
      <c r="F108" s="316"/>
      <c r="G108" s="316"/>
      <c r="H108" s="316"/>
      <c r="I108" s="41">
        <v>0</v>
      </c>
      <c r="J108" s="81"/>
    </row>
    <row r="109" spans="1:10" s="82" customFormat="1" ht="30" x14ac:dyDescent="0.25">
      <c r="A109" s="444" t="s">
        <v>163</v>
      </c>
      <c r="B109" s="56" t="s">
        <v>24</v>
      </c>
      <c r="C109" s="395" t="s">
        <v>16</v>
      </c>
      <c r="D109" s="35"/>
      <c r="E109" s="316">
        <v>0</v>
      </c>
      <c r="F109" s="316"/>
      <c r="G109" s="316"/>
      <c r="H109" s="316"/>
      <c r="I109" s="41">
        <v>0</v>
      </c>
      <c r="J109" s="81"/>
    </row>
    <row r="110" spans="1:10" s="82" customFormat="1" x14ac:dyDescent="0.25">
      <c r="A110" s="444" t="s">
        <v>164</v>
      </c>
      <c r="B110" s="32" t="s">
        <v>26</v>
      </c>
      <c r="C110" s="395" t="s">
        <v>16</v>
      </c>
      <c r="D110" s="35"/>
      <c r="E110" s="316">
        <v>0</v>
      </c>
      <c r="F110" s="316"/>
      <c r="G110" s="316"/>
      <c r="H110" s="316"/>
      <c r="I110" s="41">
        <v>0</v>
      </c>
      <c r="J110" s="81"/>
    </row>
    <row r="111" spans="1:10" s="82" customFormat="1" x14ac:dyDescent="0.25">
      <c r="A111" s="444" t="s">
        <v>165</v>
      </c>
      <c r="B111" s="32" t="s">
        <v>28</v>
      </c>
      <c r="C111" s="395" t="s">
        <v>16</v>
      </c>
      <c r="D111" s="41">
        <v>-13.046232480000029</v>
      </c>
      <c r="E111" s="316">
        <v>49.875746800000002</v>
      </c>
      <c r="F111" s="316">
        <v>36.368129599999968</v>
      </c>
      <c r="G111" s="316">
        <v>44.59173662000002</v>
      </c>
      <c r="H111" s="316">
        <v>51.052152814219909</v>
      </c>
      <c r="I111" s="41">
        <v>168.84153335421985</v>
      </c>
      <c r="J111" s="81"/>
    </row>
    <row r="112" spans="1:10" s="82" customFormat="1" x14ac:dyDescent="0.25">
      <c r="A112" s="444" t="s">
        <v>166</v>
      </c>
      <c r="B112" s="32" t="s">
        <v>30</v>
      </c>
      <c r="C112" s="395" t="s">
        <v>16</v>
      </c>
      <c r="D112" s="35"/>
      <c r="E112" s="316">
        <v>0</v>
      </c>
      <c r="F112" s="316"/>
      <c r="G112" s="316"/>
      <c r="H112" s="316"/>
      <c r="I112" s="41">
        <v>0</v>
      </c>
      <c r="J112" s="81"/>
    </row>
    <row r="113" spans="1:10" s="82" customFormat="1" x14ac:dyDescent="0.25">
      <c r="A113" s="444" t="s">
        <v>167</v>
      </c>
      <c r="B113" s="32" t="s">
        <v>32</v>
      </c>
      <c r="C113" s="395" t="s">
        <v>16</v>
      </c>
      <c r="D113" s="35">
        <v>-0.15666000000000002</v>
      </c>
      <c r="E113" s="316">
        <v>-5.2359999999999997E-2</v>
      </c>
      <c r="F113" s="316">
        <v>0</v>
      </c>
      <c r="G113" s="316">
        <v>0</v>
      </c>
      <c r="H113" s="316">
        <v>0</v>
      </c>
      <c r="I113" s="41">
        <v>-0.20902000000000001</v>
      </c>
      <c r="J113" s="81"/>
    </row>
    <row r="114" spans="1:10" s="82" customFormat="1" x14ac:dyDescent="0.25">
      <c r="A114" s="444" t="s">
        <v>168</v>
      </c>
      <c r="B114" s="32" t="s">
        <v>34</v>
      </c>
      <c r="C114" s="395" t="s">
        <v>16</v>
      </c>
      <c r="D114" s="35"/>
      <c r="E114" s="316">
        <v>0</v>
      </c>
      <c r="F114" s="316"/>
      <c r="G114" s="316"/>
      <c r="H114" s="316"/>
      <c r="I114" s="41">
        <v>0</v>
      </c>
      <c r="J114" s="81"/>
    </row>
    <row r="115" spans="1:10" s="82" customFormat="1" x14ac:dyDescent="0.25">
      <c r="A115" s="444" t="s">
        <v>169</v>
      </c>
      <c r="B115" s="32" t="s">
        <v>36</v>
      </c>
      <c r="C115" s="395" t="s">
        <v>16</v>
      </c>
      <c r="D115" s="35"/>
      <c r="E115" s="316">
        <v>0</v>
      </c>
      <c r="F115" s="316"/>
      <c r="G115" s="316"/>
      <c r="H115" s="316"/>
      <c r="I115" s="41">
        <v>0</v>
      </c>
      <c r="J115" s="81"/>
    </row>
    <row r="116" spans="1:10" s="82" customFormat="1" ht="30" x14ac:dyDescent="0.25">
      <c r="A116" s="444" t="s">
        <v>170</v>
      </c>
      <c r="B116" s="37" t="s">
        <v>38</v>
      </c>
      <c r="C116" s="395" t="s">
        <v>16</v>
      </c>
      <c r="D116" s="35"/>
      <c r="E116" s="316">
        <v>0</v>
      </c>
      <c r="F116" s="316"/>
      <c r="G116" s="316"/>
      <c r="H116" s="316"/>
      <c r="I116" s="41">
        <v>0</v>
      </c>
      <c r="J116" s="81"/>
    </row>
    <row r="117" spans="1:10" s="82" customFormat="1" x14ac:dyDescent="0.25">
      <c r="A117" s="444" t="s">
        <v>171</v>
      </c>
      <c r="B117" s="43" t="s">
        <v>40</v>
      </c>
      <c r="C117" s="395" t="s">
        <v>16</v>
      </c>
      <c r="D117" s="35"/>
      <c r="E117" s="316">
        <v>0</v>
      </c>
      <c r="F117" s="316"/>
      <c r="G117" s="316"/>
      <c r="H117" s="316"/>
      <c r="I117" s="41">
        <v>0</v>
      </c>
      <c r="J117" s="81"/>
    </row>
    <row r="118" spans="1:10" s="82" customFormat="1" x14ac:dyDescent="0.25">
      <c r="A118" s="444" t="s">
        <v>172</v>
      </c>
      <c r="B118" s="43" t="s">
        <v>42</v>
      </c>
      <c r="C118" s="395" t="s">
        <v>16</v>
      </c>
      <c r="D118" s="35"/>
      <c r="E118" s="316">
        <v>0</v>
      </c>
      <c r="F118" s="316"/>
      <c r="G118" s="316"/>
      <c r="H118" s="316"/>
      <c r="I118" s="41">
        <v>0</v>
      </c>
      <c r="J118" s="81"/>
    </row>
    <row r="119" spans="1:10" s="82" customFormat="1" x14ac:dyDescent="0.25">
      <c r="A119" s="444" t="s">
        <v>173</v>
      </c>
      <c r="B119" s="32" t="s">
        <v>44</v>
      </c>
      <c r="C119" s="395" t="s">
        <v>16</v>
      </c>
      <c r="D119" s="35">
        <v>0</v>
      </c>
      <c r="E119" s="316">
        <v>0</v>
      </c>
      <c r="F119" s="316">
        <v>0</v>
      </c>
      <c r="G119" s="316">
        <v>0</v>
      </c>
      <c r="H119" s="316">
        <v>0</v>
      </c>
      <c r="I119" s="41">
        <v>0</v>
      </c>
      <c r="J119" s="81"/>
    </row>
    <row r="120" spans="1:10" s="80" customFormat="1" ht="14.25" x14ac:dyDescent="0.2">
      <c r="A120" s="442" t="s">
        <v>174</v>
      </c>
      <c r="B120" s="76" t="s">
        <v>175</v>
      </c>
      <c r="C120" s="443" t="s">
        <v>16</v>
      </c>
      <c r="D120" s="61">
        <v>0</v>
      </c>
      <c r="E120" s="61">
        <v>15.056480000000001</v>
      </c>
      <c r="F120" s="61">
        <v>7.2736259199999935</v>
      </c>
      <c r="G120" s="61">
        <v>8.9183473240000044</v>
      </c>
      <c r="H120" s="61">
        <v>10.210430562843982</v>
      </c>
      <c r="I120" s="61">
        <v>41.458883806843978</v>
      </c>
      <c r="J120" s="79"/>
    </row>
    <row r="121" spans="1:10" s="82" customFormat="1" x14ac:dyDescent="0.25">
      <c r="A121" s="444" t="s">
        <v>176</v>
      </c>
      <c r="B121" s="32" t="s">
        <v>18</v>
      </c>
      <c r="C121" s="395" t="s">
        <v>16</v>
      </c>
      <c r="D121" s="35"/>
      <c r="E121" s="35">
        <v>0</v>
      </c>
      <c r="F121" s="35"/>
      <c r="G121" s="35"/>
      <c r="H121" s="35"/>
      <c r="I121" s="35">
        <v>0</v>
      </c>
      <c r="J121" s="81"/>
    </row>
    <row r="122" spans="1:10" s="82" customFormat="1" ht="30" outlineLevel="1" x14ac:dyDescent="0.25">
      <c r="A122" s="444" t="s">
        <v>177</v>
      </c>
      <c r="B122" s="56" t="s">
        <v>20</v>
      </c>
      <c r="C122" s="395" t="s">
        <v>16</v>
      </c>
      <c r="D122" s="35"/>
      <c r="E122" s="316">
        <v>0</v>
      </c>
      <c r="F122" s="316"/>
      <c r="G122" s="316"/>
      <c r="H122" s="316"/>
      <c r="I122" s="41">
        <v>0</v>
      </c>
      <c r="J122" s="81"/>
    </row>
    <row r="123" spans="1:10" s="82" customFormat="1" ht="30" outlineLevel="1" x14ac:dyDescent="0.25">
      <c r="A123" s="444" t="s">
        <v>178</v>
      </c>
      <c r="B123" s="56" t="s">
        <v>22</v>
      </c>
      <c r="C123" s="395" t="s">
        <v>16</v>
      </c>
      <c r="D123" s="35"/>
      <c r="E123" s="316">
        <v>0</v>
      </c>
      <c r="F123" s="316"/>
      <c r="G123" s="316"/>
      <c r="H123" s="316"/>
      <c r="I123" s="41">
        <v>0</v>
      </c>
      <c r="J123" s="81"/>
    </row>
    <row r="124" spans="1:10" s="82" customFormat="1" ht="30" outlineLevel="1" x14ac:dyDescent="0.25">
      <c r="A124" s="444" t="s">
        <v>179</v>
      </c>
      <c r="B124" s="56" t="s">
        <v>24</v>
      </c>
      <c r="C124" s="395" t="s">
        <v>16</v>
      </c>
      <c r="D124" s="35"/>
      <c r="E124" s="316">
        <v>0</v>
      </c>
      <c r="F124" s="316"/>
      <c r="G124" s="316"/>
      <c r="H124" s="316"/>
      <c r="I124" s="41">
        <v>0</v>
      </c>
      <c r="J124" s="81"/>
    </row>
    <row r="125" spans="1:10" s="82" customFormat="1" x14ac:dyDescent="0.25">
      <c r="A125" s="444" t="s">
        <v>180</v>
      </c>
      <c r="B125" s="77" t="s">
        <v>181</v>
      </c>
      <c r="C125" s="395" t="s">
        <v>16</v>
      </c>
      <c r="D125" s="35"/>
      <c r="E125" s="316">
        <v>0</v>
      </c>
      <c r="F125" s="316"/>
      <c r="G125" s="316"/>
      <c r="H125" s="316"/>
      <c r="I125" s="41">
        <v>0</v>
      </c>
      <c r="J125" s="81"/>
    </row>
    <row r="126" spans="1:10" s="82" customFormat="1" x14ac:dyDescent="0.25">
      <c r="A126" s="444" t="s">
        <v>182</v>
      </c>
      <c r="B126" s="77" t="s">
        <v>183</v>
      </c>
      <c r="C126" s="395" t="s">
        <v>16</v>
      </c>
      <c r="D126" s="35">
        <v>0</v>
      </c>
      <c r="E126" s="316">
        <v>15.056480000000001</v>
      </c>
      <c r="F126" s="316">
        <v>7.2736259199999935</v>
      </c>
      <c r="G126" s="316">
        <v>8.9183473240000044</v>
      </c>
      <c r="H126" s="316">
        <v>10.210430562843982</v>
      </c>
      <c r="I126" s="41">
        <v>41.458883806843978</v>
      </c>
      <c r="J126" s="81"/>
    </row>
    <row r="127" spans="1:10" s="82" customFormat="1" x14ac:dyDescent="0.25">
      <c r="A127" s="444" t="s">
        <v>184</v>
      </c>
      <c r="B127" s="77" t="s">
        <v>185</v>
      </c>
      <c r="C127" s="395" t="s">
        <v>16</v>
      </c>
      <c r="D127" s="35"/>
      <c r="E127" s="316">
        <v>0</v>
      </c>
      <c r="F127" s="316"/>
      <c r="G127" s="316"/>
      <c r="H127" s="316"/>
      <c r="I127" s="41">
        <v>0</v>
      </c>
      <c r="J127" s="81"/>
    </row>
    <row r="128" spans="1:10" s="82" customFormat="1" x14ac:dyDescent="0.25">
      <c r="A128" s="444" t="s">
        <v>186</v>
      </c>
      <c r="B128" s="77" t="s">
        <v>187</v>
      </c>
      <c r="C128" s="395" t="s">
        <v>16</v>
      </c>
      <c r="D128" s="35">
        <v>0</v>
      </c>
      <c r="E128" s="316">
        <v>0</v>
      </c>
      <c r="F128" s="316">
        <v>0</v>
      </c>
      <c r="G128" s="316">
        <v>0</v>
      </c>
      <c r="H128" s="316">
        <v>0</v>
      </c>
      <c r="I128" s="41">
        <v>0</v>
      </c>
      <c r="J128" s="81"/>
    </row>
    <row r="129" spans="1:10" s="82" customFormat="1" x14ac:dyDescent="0.25">
      <c r="A129" s="444" t="s">
        <v>188</v>
      </c>
      <c r="B129" s="77" t="s">
        <v>189</v>
      </c>
      <c r="C129" s="395" t="s">
        <v>16</v>
      </c>
      <c r="D129" s="35"/>
      <c r="E129" s="316">
        <v>0</v>
      </c>
      <c r="F129" s="316"/>
      <c r="G129" s="316"/>
      <c r="H129" s="316"/>
      <c r="I129" s="41">
        <v>0</v>
      </c>
      <c r="J129" s="81"/>
    </row>
    <row r="130" spans="1:10" s="82" customFormat="1" x14ac:dyDescent="0.25">
      <c r="A130" s="444" t="s">
        <v>190</v>
      </c>
      <c r="B130" s="77" t="s">
        <v>191</v>
      </c>
      <c r="C130" s="395" t="s">
        <v>16</v>
      </c>
      <c r="D130" s="35"/>
      <c r="E130" s="316">
        <v>0</v>
      </c>
      <c r="F130" s="316"/>
      <c r="G130" s="316"/>
      <c r="H130" s="316"/>
      <c r="I130" s="41">
        <v>0</v>
      </c>
      <c r="J130" s="81"/>
    </row>
    <row r="131" spans="1:10" s="82" customFormat="1" ht="30" x14ac:dyDescent="0.25">
      <c r="A131" s="444" t="s">
        <v>192</v>
      </c>
      <c r="B131" s="77" t="s">
        <v>38</v>
      </c>
      <c r="C131" s="395" t="s">
        <v>16</v>
      </c>
      <c r="D131" s="35"/>
      <c r="E131" s="35">
        <v>0</v>
      </c>
      <c r="F131" s="35"/>
      <c r="G131" s="35"/>
      <c r="H131" s="35"/>
      <c r="I131" s="35">
        <v>0</v>
      </c>
      <c r="J131" s="81"/>
    </row>
    <row r="132" spans="1:10" s="82" customFormat="1" x14ac:dyDescent="0.25">
      <c r="A132" s="444" t="s">
        <v>193</v>
      </c>
      <c r="B132" s="43" t="s">
        <v>194</v>
      </c>
      <c r="C132" s="395" t="s">
        <v>16</v>
      </c>
      <c r="D132" s="35"/>
      <c r="E132" s="316">
        <v>0</v>
      </c>
      <c r="F132" s="316"/>
      <c r="G132" s="316"/>
      <c r="H132" s="316"/>
      <c r="I132" s="41">
        <v>0</v>
      </c>
      <c r="J132" s="81"/>
    </row>
    <row r="133" spans="1:10" s="82" customFormat="1" x14ac:dyDescent="0.25">
      <c r="A133" s="444" t="s">
        <v>195</v>
      </c>
      <c r="B133" s="43" t="s">
        <v>42</v>
      </c>
      <c r="C133" s="395" t="s">
        <v>16</v>
      </c>
      <c r="D133" s="35"/>
      <c r="E133" s="316">
        <v>0</v>
      </c>
      <c r="F133" s="316"/>
      <c r="G133" s="316"/>
      <c r="H133" s="316"/>
      <c r="I133" s="41">
        <v>0</v>
      </c>
      <c r="J133" s="81"/>
    </row>
    <row r="134" spans="1:10" s="82" customFormat="1" x14ac:dyDescent="0.25">
      <c r="A134" s="444" t="s">
        <v>196</v>
      </c>
      <c r="B134" s="77" t="s">
        <v>197</v>
      </c>
      <c r="C134" s="395" t="s">
        <v>16</v>
      </c>
      <c r="D134" s="35">
        <v>0</v>
      </c>
      <c r="E134" s="316">
        <v>0</v>
      </c>
      <c r="F134" s="316">
        <v>0</v>
      </c>
      <c r="G134" s="316">
        <v>0</v>
      </c>
      <c r="H134" s="316">
        <v>0</v>
      </c>
      <c r="I134" s="41">
        <v>0</v>
      </c>
      <c r="J134" s="81"/>
    </row>
    <row r="135" spans="1:10" s="80" customFormat="1" ht="18.75" customHeight="1" x14ac:dyDescent="0.2">
      <c r="A135" s="442" t="s">
        <v>198</v>
      </c>
      <c r="B135" s="76" t="s">
        <v>199</v>
      </c>
      <c r="C135" s="443" t="s">
        <v>16</v>
      </c>
      <c r="D135" s="61">
        <v>-13.202892480000029</v>
      </c>
      <c r="E135" s="61">
        <v>34.766906800000001</v>
      </c>
      <c r="F135" s="61">
        <v>29.094503679999974</v>
      </c>
      <c r="G135" s="61">
        <v>35.673389296000018</v>
      </c>
      <c r="H135" s="61">
        <v>40.841722251375927</v>
      </c>
      <c r="I135" s="61">
        <v>127.1736295473759</v>
      </c>
      <c r="J135" s="412"/>
    </row>
    <row r="136" spans="1:10" s="82" customFormat="1" x14ac:dyDescent="0.25">
      <c r="A136" s="444" t="s">
        <v>200</v>
      </c>
      <c r="B136" s="32" t="s">
        <v>18</v>
      </c>
      <c r="C136" s="395" t="s">
        <v>16</v>
      </c>
      <c r="D136" s="35"/>
      <c r="E136" s="35"/>
      <c r="F136" s="35"/>
      <c r="G136" s="35"/>
      <c r="H136" s="35"/>
      <c r="I136" s="35">
        <v>0</v>
      </c>
      <c r="J136" s="81"/>
    </row>
    <row r="137" spans="1:10" s="82" customFormat="1" ht="30" outlineLevel="2" x14ac:dyDescent="0.25">
      <c r="A137" s="444" t="s">
        <v>201</v>
      </c>
      <c r="B137" s="56" t="s">
        <v>20</v>
      </c>
      <c r="C137" s="395" t="s">
        <v>16</v>
      </c>
      <c r="D137" s="35"/>
      <c r="E137" s="316">
        <v>0</v>
      </c>
      <c r="F137" s="316"/>
      <c r="G137" s="316"/>
      <c r="H137" s="316"/>
      <c r="I137" s="41">
        <v>0</v>
      </c>
      <c r="J137" s="81"/>
    </row>
    <row r="138" spans="1:10" s="82" customFormat="1" ht="30" outlineLevel="2" x14ac:dyDescent="0.25">
      <c r="A138" s="444" t="s">
        <v>202</v>
      </c>
      <c r="B138" s="56" t="s">
        <v>22</v>
      </c>
      <c r="C138" s="395" t="s">
        <v>16</v>
      </c>
      <c r="D138" s="35"/>
      <c r="E138" s="316">
        <v>0</v>
      </c>
      <c r="F138" s="316"/>
      <c r="G138" s="316"/>
      <c r="H138" s="316"/>
      <c r="I138" s="41">
        <v>0</v>
      </c>
      <c r="J138" s="81"/>
    </row>
    <row r="139" spans="1:10" s="82" customFormat="1" ht="30" outlineLevel="2" x14ac:dyDescent="0.25">
      <c r="A139" s="444" t="s">
        <v>203</v>
      </c>
      <c r="B139" s="56" t="s">
        <v>24</v>
      </c>
      <c r="C139" s="395" t="s">
        <v>16</v>
      </c>
      <c r="D139" s="35"/>
      <c r="E139" s="316">
        <v>0</v>
      </c>
      <c r="F139" s="316"/>
      <c r="G139" s="316"/>
      <c r="H139" s="316"/>
      <c r="I139" s="41">
        <v>0</v>
      </c>
      <c r="J139" s="81"/>
    </row>
    <row r="140" spans="1:10" s="82" customFormat="1" x14ac:dyDescent="0.25">
      <c r="A140" s="444" t="s">
        <v>204</v>
      </c>
      <c r="B140" s="32" t="s">
        <v>26</v>
      </c>
      <c r="C140" s="395" t="s">
        <v>16</v>
      </c>
      <c r="D140" s="35"/>
      <c r="E140" s="316">
        <v>0</v>
      </c>
      <c r="F140" s="316"/>
      <c r="G140" s="316"/>
      <c r="H140" s="316"/>
      <c r="I140" s="41">
        <v>0</v>
      </c>
      <c r="J140" s="81"/>
    </row>
    <row r="141" spans="1:10" s="82" customFormat="1" x14ac:dyDescent="0.25">
      <c r="A141" s="444" t="s">
        <v>205</v>
      </c>
      <c r="B141" s="32" t="s">
        <v>28</v>
      </c>
      <c r="C141" s="395" t="s">
        <v>16</v>
      </c>
      <c r="D141" s="41">
        <v>-13.046232480000029</v>
      </c>
      <c r="E141" s="316">
        <v>34.819266800000001</v>
      </c>
      <c r="F141" s="316">
        <v>29.094503679999974</v>
      </c>
      <c r="G141" s="316">
        <v>35.673389296000018</v>
      </c>
      <c r="H141" s="316">
        <v>40.841722251375927</v>
      </c>
      <c r="I141" s="41">
        <v>127.38264954737589</v>
      </c>
      <c r="J141" s="81"/>
    </row>
    <row r="142" spans="1:10" s="82" customFormat="1" x14ac:dyDescent="0.25">
      <c r="A142" s="444" t="s">
        <v>206</v>
      </c>
      <c r="B142" s="32" t="s">
        <v>30</v>
      </c>
      <c r="C142" s="395" t="s">
        <v>16</v>
      </c>
      <c r="D142" s="35"/>
      <c r="E142" s="316"/>
      <c r="F142" s="316"/>
      <c r="G142" s="316"/>
      <c r="H142" s="316"/>
      <c r="I142" s="41">
        <v>0</v>
      </c>
      <c r="J142" s="81"/>
    </row>
    <row r="143" spans="1:10" s="82" customFormat="1" x14ac:dyDescent="0.25">
      <c r="A143" s="444" t="s">
        <v>207</v>
      </c>
      <c r="B143" s="37" t="s">
        <v>32</v>
      </c>
      <c r="C143" s="395" t="s">
        <v>16</v>
      </c>
      <c r="D143" s="35">
        <v>-0.15666000000000002</v>
      </c>
      <c r="E143" s="316">
        <v>-5.2359999999999997E-2</v>
      </c>
      <c r="F143" s="316">
        <v>0</v>
      </c>
      <c r="G143" s="316">
        <v>0</v>
      </c>
      <c r="H143" s="316">
        <v>0</v>
      </c>
      <c r="I143" s="41">
        <v>-0.20902000000000001</v>
      </c>
      <c r="J143" s="81"/>
    </row>
    <row r="144" spans="1:10" s="82" customFormat="1" x14ac:dyDescent="0.25">
      <c r="A144" s="444" t="s">
        <v>208</v>
      </c>
      <c r="B144" s="32" t="s">
        <v>34</v>
      </c>
      <c r="C144" s="395" t="s">
        <v>16</v>
      </c>
      <c r="D144" s="35"/>
      <c r="E144" s="316"/>
      <c r="F144" s="316"/>
      <c r="G144" s="316"/>
      <c r="H144" s="316"/>
      <c r="I144" s="41">
        <v>0</v>
      </c>
      <c r="J144" s="81"/>
    </row>
    <row r="145" spans="1:10" s="82" customFormat="1" x14ac:dyDescent="0.25">
      <c r="A145" s="444" t="s">
        <v>209</v>
      </c>
      <c r="B145" s="32" t="s">
        <v>36</v>
      </c>
      <c r="C145" s="395" t="s">
        <v>16</v>
      </c>
      <c r="D145" s="35"/>
      <c r="E145" s="316"/>
      <c r="F145" s="316"/>
      <c r="G145" s="316"/>
      <c r="H145" s="316"/>
      <c r="I145" s="41">
        <v>0</v>
      </c>
      <c r="J145" s="81"/>
    </row>
    <row r="146" spans="1:10" s="82" customFormat="1" ht="30" x14ac:dyDescent="0.25">
      <c r="A146" s="444" t="s">
        <v>210</v>
      </c>
      <c r="B146" s="37" t="s">
        <v>38</v>
      </c>
      <c r="C146" s="395" t="s">
        <v>16</v>
      </c>
      <c r="D146" s="35"/>
      <c r="E146" s="316"/>
      <c r="F146" s="316"/>
      <c r="G146" s="316"/>
      <c r="H146" s="316"/>
      <c r="I146" s="41">
        <v>0</v>
      </c>
      <c r="J146" s="81"/>
    </row>
    <row r="147" spans="1:10" s="82" customFormat="1" outlineLevel="2" x14ac:dyDescent="0.25">
      <c r="A147" s="444" t="s">
        <v>211</v>
      </c>
      <c r="B147" s="43" t="s">
        <v>40</v>
      </c>
      <c r="C147" s="395" t="s">
        <v>16</v>
      </c>
      <c r="D147" s="35"/>
      <c r="E147" s="316"/>
      <c r="F147" s="316"/>
      <c r="G147" s="316"/>
      <c r="H147" s="316"/>
      <c r="I147" s="41">
        <v>0</v>
      </c>
      <c r="J147" s="81"/>
    </row>
    <row r="148" spans="1:10" s="82" customFormat="1" outlineLevel="2" x14ac:dyDescent="0.25">
      <c r="A148" s="444" t="s">
        <v>212</v>
      </c>
      <c r="B148" s="43" t="s">
        <v>42</v>
      </c>
      <c r="C148" s="395" t="s">
        <v>16</v>
      </c>
      <c r="D148" s="35"/>
      <c r="E148" s="316"/>
      <c r="F148" s="316"/>
      <c r="G148" s="316"/>
      <c r="H148" s="316"/>
      <c r="I148" s="41">
        <v>0</v>
      </c>
      <c r="J148" s="81"/>
    </row>
    <row r="149" spans="1:10" s="82" customFormat="1" x14ac:dyDescent="0.25">
      <c r="A149" s="444" t="s">
        <v>213</v>
      </c>
      <c r="B149" s="32" t="s">
        <v>44</v>
      </c>
      <c r="C149" s="395" t="s">
        <v>16</v>
      </c>
      <c r="D149" s="35">
        <v>0</v>
      </c>
      <c r="E149" s="316"/>
      <c r="F149" s="316">
        <v>0</v>
      </c>
      <c r="G149" s="316">
        <v>0</v>
      </c>
      <c r="H149" s="316">
        <v>0</v>
      </c>
      <c r="I149" s="41">
        <v>0</v>
      </c>
      <c r="J149" s="81"/>
    </row>
    <row r="150" spans="1:10" s="80" customFormat="1" x14ac:dyDescent="0.25">
      <c r="A150" s="442" t="s">
        <v>214</v>
      </c>
      <c r="B150" s="76" t="s">
        <v>215</v>
      </c>
      <c r="C150" s="443" t="s">
        <v>16</v>
      </c>
      <c r="D150" s="61">
        <v>0</v>
      </c>
      <c r="E150" s="360">
        <v>0</v>
      </c>
      <c r="F150" s="360">
        <v>0</v>
      </c>
      <c r="G150" s="360">
        <v>0</v>
      </c>
      <c r="H150" s="360">
        <v>0</v>
      </c>
      <c r="I150" s="41">
        <v>0</v>
      </c>
      <c r="J150" s="79"/>
    </row>
    <row r="151" spans="1:10" s="82" customFormat="1" x14ac:dyDescent="0.25">
      <c r="A151" s="444" t="s">
        <v>216</v>
      </c>
      <c r="B151" s="77" t="s">
        <v>217</v>
      </c>
      <c r="C151" s="395" t="s">
        <v>16</v>
      </c>
      <c r="D151" s="35">
        <v>0</v>
      </c>
      <c r="E151" s="35">
        <v>0</v>
      </c>
      <c r="F151" s="35">
        <v>29.094503679999974</v>
      </c>
      <c r="G151" s="35">
        <v>35.673389296000018</v>
      </c>
      <c r="H151" s="35">
        <v>40.841722251375927</v>
      </c>
      <c r="I151" s="41">
        <v>105.60961522737591</v>
      </c>
      <c r="J151" s="81"/>
    </row>
    <row r="152" spans="1:10" s="82" customFormat="1" x14ac:dyDescent="0.25">
      <c r="A152" s="444" t="s">
        <v>218</v>
      </c>
      <c r="B152" s="77" t="s">
        <v>219</v>
      </c>
      <c r="C152" s="395" t="s">
        <v>16</v>
      </c>
      <c r="D152" s="35">
        <v>0</v>
      </c>
      <c r="E152" s="316">
        <v>0</v>
      </c>
      <c r="F152" s="316">
        <v>0</v>
      </c>
      <c r="G152" s="316">
        <v>0</v>
      </c>
      <c r="H152" s="316">
        <v>0</v>
      </c>
      <c r="I152" s="41">
        <v>0</v>
      </c>
      <c r="J152" s="81"/>
    </row>
    <row r="153" spans="1:10" s="82" customFormat="1" x14ac:dyDescent="0.25">
      <c r="A153" s="444" t="s">
        <v>220</v>
      </c>
      <c r="B153" s="77" t="s">
        <v>221</v>
      </c>
      <c r="C153" s="395" t="s">
        <v>16</v>
      </c>
      <c r="D153" s="35">
        <v>0</v>
      </c>
      <c r="E153" s="316">
        <v>0</v>
      </c>
      <c r="F153" s="316">
        <v>0</v>
      </c>
      <c r="G153" s="316">
        <v>0</v>
      </c>
      <c r="H153" s="316">
        <v>0</v>
      </c>
      <c r="I153" s="41">
        <v>0</v>
      </c>
      <c r="J153" s="81"/>
    </row>
    <row r="154" spans="1:10" s="82" customFormat="1" ht="18" customHeight="1" x14ac:dyDescent="0.25">
      <c r="A154" s="444" t="s">
        <v>222</v>
      </c>
      <c r="B154" s="77" t="s">
        <v>223</v>
      </c>
      <c r="C154" s="395" t="s">
        <v>16</v>
      </c>
      <c r="D154" s="35">
        <v>0</v>
      </c>
      <c r="E154" s="316">
        <v>0</v>
      </c>
      <c r="F154" s="316">
        <v>0</v>
      </c>
      <c r="G154" s="316">
        <v>0</v>
      </c>
      <c r="H154" s="316">
        <v>0</v>
      </c>
      <c r="I154" s="41">
        <v>0</v>
      </c>
      <c r="J154" s="81"/>
    </row>
    <row r="155" spans="1:10" s="80" customFormat="1" ht="18" customHeight="1" x14ac:dyDescent="0.2">
      <c r="A155" s="442" t="s">
        <v>224</v>
      </c>
      <c r="B155" s="76" t="s">
        <v>109</v>
      </c>
      <c r="C155" s="443" t="s">
        <v>225</v>
      </c>
      <c r="D155" s="61"/>
      <c r="E155" s="360"/>
      <c r="F155" s="360"/>
      <c r="G155" s="360"/>
      <c r="H155" s="360"/>
      <c r="I155" s="66">
        <v>0</v>
      </c>
      <c r="J155" s="79"/>
    </row>
    <row r="156" spans="1:10" s="82" customFormat="1" ht="37.5" customHeight="1" x14ac:dyDescent="0.25">
      <c r="A156" s="444" t="s">
        <v>226</v>
      </c>
      <c r="B156" s="77" t="s">
        <v>227</v>
      </c>
      <c r="C156" s="395" t="s">
        <v>16</v>
      </c>
      <c r="D156" s="35">
        <v>6.3677975199999723</v>
      </c>
      <c r="E156" s="35">
        <v>65.87398680000004</v>
      </c>
      <c r="F156" s="35">
        <v>53.385749599999968</v>
      </c>
      <c r="G156" s="35">
        <v>54.636736620000022</v>
      </c>
      <c r="H156" s="35">
        <v>60.166152814219913</v>
      </c>
      <c r="I156" s="35">
        <v>240.4304233542199</v>
      </c>
      <c r="J156" s="81"/>
    </row>
    <row r="157" spans="1:10" s="82" customFormat="1" ht="18" customHeight="1" x14ac:dyDescent="0.25">
      <c r="A157" s="444" t="s">
        <v>228</v>
      </c>
      <c r="B157" s="77" t="s">
        <v>229</v>
      </c>
      <c r="C157" s="395" t="s">
        <v>16</v>
      </c>
      <c r="D157" s="35">
        <v>40.107999999999997</v>
      </c>
      <c r="E157" s="316">
        <v>50.357999999999997</v>
      </c>
      <c r="F157" s="316">
        <v>0</v>
      </c>
      <c r="G157" s="316">
        <v>0</v>
      </c>
      <c r="H157" s="316">
        <v>0</v>
      </c>
      <c r="I157" s="41">
        <v>90.465999999999994</v>
      </c>
      <c r="J157" s="81"/>
    </row>
    <row r="158" spans="1:10" s="82" customFormat="1" ht="18" customHeight="1" x14ac:dyDescent="0.25">
      <c r="A158" s="444" t="s">
        <v>230</v>
      </c>
      <c r="B158" s="56" t="s">
        <v>231</v>
      </c>
      <c r="C158" s="395" t="s">
        <v>16</v>
      </c>
      <c r="D158" s="35"/>
      <c r="E158" s="316"/>
      <c r="F158" s="316"/>
      <c r="G158" s="316"/>
      <c r="H158" s="316"/>
      <c r="I158" s="41">
        <v>0</v>
      </c>
      <c r="J158" s="81"/>
    </row>
    <row r="159" spans="1:10" s="82" customFormat="1" ht="18" customHeight="1" x14ac:dyDescent="0.25">
      <c r="A159" s="444" t="s">
        <v>232</v>
      </c>
      <c r="B159" s="77" t="s">
        <v>233</v>
      </c>
      <c r="C159" s="395" t="s">
        <v>16</v>
      </c>
      <c r="D159" s="35">
        <v>49.998469999999998</v>
      </c>
      <c r="E159" s="35">
        <v>0</v>
      </c>
      <c r="F159" s="35">
        <v>0</v>
      </c>
      <c r="G159" s="35">
        <v>0</v>
      </c>
      <c r="H159" s="35">
        <v>0</v>
      </c>
      <c r="I159" s="41">
        <v>49.998469999999998</v>
      </c>
      <c r="J159" s="81"/>
    </row>
    <row r="160" spans="1:10" s="82" customFormat="1" ht="18" customHeight="1" x14ac:dyDescent="0.25">
      <c r="A160" s="444" t="s">
        <v>234</v>
      </c>
      <c r="B160" s="56" t="s">
        <v>235</v>
      </c>
      <c r="C160" s="395" t="s">
        <v>16</v>
      </c>
      <c r="D160" s="35"/>
      <c r="E160" s="316"/>
      <c r="F160" s="316"/>
      <c r="G160" s="316"/>
      <c r="H160" s="316"/>
      <c r="I160" s="41">
        <v>0</v>
      </c>
      <c r="J160" s="81"/>
    </row>
    <row r="161" spans="1:14" s="82" customFormat="1" ht="30" x14ac:dyDescent="0.25">
      <c r="A161" s="444" t="s">
        <v>236</v>
      </c>
      <c r="B161" s="77" t="s">
        <v>237</v>
      </c>
      <c r="C161" s="395" t="s">
        <v>225</v>
      </c>
      <c r="D161" s="35">
        <v>7.8517681887599053</v>
      </c>
      <c r="E161" s="35">
        <v>0</v>
      </c>
      <c r="F161" s="35">
        <v>0</v>
      </c>
      <c r="G161" s="35">
        <v>0</v>
      </c>
      <c r="H161" s="35">
        <v>0</v>
      </c>
      <c r="I161" s="41">
        <v>7.8517681887599053</v>
      </c>
      <c r="J161" s="81"/>
    </row>
    <row r="162" spans="1:14" s="82" customFormat="1" x14ac:dyDescent="0.25">
      <c r="A162" s="486" t="s">
        <v>238</v>
      </c>
      <c r="B162" s="486"/>
      <c r="C162" s="486"/>
      <c r="D162" s="486"/>
      <c r="E162" s="486"/>
      <c r="F162" s="486"/>
      <c r="G162" s="486"/>
      <c r="H162" s="486"/>
      <c r="I162" s="486"/>
      <c r="J162" s="81"/>
    </row>
    <row r="163" spans="1:14" s="80" customFormat="1" ht="31.5" customHeight="1" x14ac:dyDescent="0.25">
      <c r="A163" s="442" t="s">
        <v>239</v>
      </c>
      <c r="B163" s="76" t="s">
        <v>240</v>
      </c>
      <c r="C163" s="443" t="s">
        <v>16</v>
      </c>
      <c r="D163" s="61">
        <v>617.32414000000006</v>
      </c>
      <c r="E163" s="61">
        <v>610.21772999999996</v>
      </c>
      <c r="F163" s="61">
        <v>448.24679999999995</v>
      </c>
      <c r="G163" s="61">
        <v>467.52141239999992</v>
      </c>
      <c r="H163" s="61">
        <v>487.6248331331999</v>
      </c>
      <c r="I163" s="61">
        <v>2630.9349155331997</v>
      </c>
      <c r="J163" s="421">
        <v>642.08875</v>
      </c>
      <c r="K163" s="422">
        <v>743.25930000000005</v>
      </c>
      <c r="L163" s="420">
        <v>0</v>
      </c>
      <c r="N163" s="426"/>
    </row>
    <row r="164" spans="1:14" s="82" customFormat="1" x14ac:dyDescent="0.25">
      <c r="A164" s="444" t="s">
        <v>241</v>
      </c>
      <c r="B164" s="32" t="s">
        <v>18</v>
      </c>
      <c r="C164" s="395" t="s">
        <v>16</v>
      </c>
      <c r="D164" s="35"/>
      <c r="E164" s="35"/>
      <c r="F164" s="35"/>
      <c r="G164" s="35"/>
      <c r="H164" s="35"/>
      <c r="I164" s="35">
        <v>0</v>
      </c>
      <c r="J164" s="81"/>
    </row>
    <row r="165" spans="1:14" s="82" customFormat="1" ht="30" outlineLevel="1" x14ac:dyDescent="0.25">
      <c r="A165" s="444" t="s">
        <v>242</v>
      </c>
      <c r="B165" s="56" t="s">
        <v>20</v>
      </c>
      <c r="C165" s="395" t="s">
        <v>16</v>
      </c>
      <c r="D165" s="35"/>
      <c r="E165" s="316"/>
      <c r="F165" s="316"/>
      <c r="G165" s="316"/>
      <c r="H165" s="316"/>
      <c r="I165" s="41">
        <v>0</v>
      </c>
      <c r="J165" s="81"/>
    </row>
    <row r="166" spans="1:14" s="82" customFormat="1" ht="30" outlineLevel="1" x14ac:dyDescent="0.25">
      <c r="A166" s="444" t="s">
        <v>243</v>
      </c>
      <c r="B166" s="56" t="s">
        <v>22</v>
      </c>
      <c r="C166" s="395" t="s">
        <v>16</v>
      </c>
      <c r="D166" s="35"/>
      <c r="E166" s="316"/>
      <c r="F166" s="316"/>
      <c r="G166" s="316"/>
      <c r="H166" s="316"/>
      <c r="I166" s="41">
        <v>0</v>
      </c>
      <c r="J166" s="81"/>
    </row>
    <row r="167" spans="1:14" s="82" customFormat="1" ht="30" outlineLevel="1" x14ac:dyDescent="0.25">
      <c r="A167" s="444" t="s">
        <v>244</v>
      </c>
      <c r="B167" s="56" t="s">
        <v>24</v>
      </c>
      <c r="C167" s="395" t="s">
        <v>16</v>
      </c>
      <c r="D167" s="35"/>
      <c r="E167" s="316"/>
      <c r="F167" s="316"/>
      <c r="G167" s="316"/>
      <c r="H167" s="316"/>
      <c r="I167" s="41">
        <v>0</v>
      </c>
      <c r="J167" s="81"/>
    </row>
    <row r="168" spans="1:14" s="82" customFormat="1" x14ac:dyDescent="0.25">
      <c r="A168" s="444" t="s">
        <v>245</v>
      </c>
      <c r="B168" s="32" t="s">
        <v>26</v>
      </c>
      <c r="C168" s="395" t="s">
        <v>16</v>
      </c>
      <c r="D168" s="35"/>
      <c r="E168" s="316"/>
      <c r="F168" s="316"/>
      <c r="G168" s="316"/>
      <c r="H168" s="316"/>
      <c r="I168" s="41">
        <v>0</v>
      </c>
      <c r="J168" s="81"/>
    </row>
    <row r="169" spans="1:14" s="82" customFormat="1" x14ac:dyDescent="0.25">
      <c r="A169" s="444" t="s">
        <v>246</v>
      </c>
      <c r="B169" s="32" t="s">
        <v>28</v>
      </c>
      <c r="C169" s="395" t="s">
        <v>16</v>
      </c>
      <c r="D169" s="35">
        <v>568.125</v>
      </c>
      <c r="E169" s="35">
        <v>610.06065999999998</v>
      </c>
      <c r="F169" s="35">
        <v>448.24679999999995</v>
      </c>
      <c r="G169" s="35">
        <v>467.52141239999992</v>
      </c>
      <c r="H169" s="35">
        <v>487.6248331331999</v>
      </c>
      <c r="I169" s="41">
        <v>2581.5787055331998</v>
      </c>
      <c r="J169" s="81"/>
    </row>
    <row r="170" spans="1:14" s="82" customFormat="1" x14ac:dyDescent="0.25">
      <c r="A170" s="444" t="s">
        <v>247</v>
      </c>
      <c r="B170" s="32" t="s">
        <v>30</v>
      </c>
      <c r="C170" s="395" t="s">
        <v>16</v>
      </c>
      <c r="D170" s="35"/>
      <c r="E170" s="316"/>
      <c r="F170" s="316"/>
      <c r="G170" s="316"/>
      <c r="H170" s="316"/>
      <c r="I170" s="41">
        <v>0</v>
      </c>
      <c r="J170" s="81"/>
    </row>
    <row r="171" spans="1:14" s="82" customFormat="1" x14ac:dyDescent="0.25">
      <c r="A171" s="444" t="s">
        <v>248</v>
      </c>
      <c r="B171" s="32" t="s">
        <v>32</v>
      </c>
      <c r="C171" s="395" t="s">
        <v>16</v>
      </c>
      <c r="D171" s="35">
        <v>3.814E-2</v>
      </c>
      <c r="E171" s="316">
        <v>0.15706999999999999</v>
      </c>
      <c r="F171" s="316"/>
      <c r="G171" s="316"/>
      <c r="H171" s="316"/>
      <c r="I171" s="41">
        <v>0.19520999999999999</v>
      </c>
      <c r="J171" s="81"/>
    </row>
    <row r="172" spans="1:14" s="82" customFormat="1" x14ac:dyDescent="0.25">
      <c r="A172" s="444" t="s">
        <v>249</v>
      </c>
      <c r="B172" s="32" t="s">
        <v>34</v>
      </c>
      <c r="C172" s="395" t="s">
        <v>16</v>
      </c>
      <c r="D172" s="35"/>
      <c r="E172" s="316"/>
      <c r="F172" s="316"/>
      <c r="G172" s="316"/>
      <c r="H172" s="316"/>
      <c r="I172" s="41">
        <v>0</v>
      </c>
      <c r="J172" s="81"/>
    </row>
    <row r="173" spans="1:14" s="82" customFormat="1" x14ac:dyDescent="0.25">
      <c r="A173" s="444" t="s">
        <v>250</v>
      </c>
      <c r="B173" s="32" t="s">
        <v>36</v>
      </c>
      <c r="C173" s="395" t="s">
        <v>16</v>
      </c>
      <c r="D173" s="35"/>
      <c r="E173" s="316"/>
      <c r="F173" s="316"/>
      <c r="G173" s="316"/>
      <c r="H173" s="316"/>
      <c r="I173" s="41">
        <v>0</v>
      </c>
      <c r="J173" s="81"/>
    </row>
    <row r="174" spans="1:14" s="82" customFormat="1" ht="30" x14ac:dyDescent="0.25">
      <c r="A174" s="444" t="s">
        <v>251</v>
      </c>
      <c r="B174" s="37" t="s">
        <v>38</v>
      </c>
      <c r="C174" s="395" t="s">
        <v>16</v>
      </c>
      <c r="D174" s="35"/>
      <c r="E174" s="35"/>
      <c r="F174" s="35"/>
      <c r="G174" s="35"/>
      <c r="H174" s="35"/>
      <c r="I174" s="35">
        <v>0</v>
      </c>
      <c r="J174" s="81"/>
    </row>
    <row r="175" spans="1:14" s="82" customFormat="1" outlineLevel="1" x14ac:dyDescent="0.25">
      <c r="A175" s="444" t="s">
        <v>252</v>
      </c>
      <c r="B175" s="43" t="s">
        <v>40</v>
      </c>
      <c r="C175" s="395" t="s">
        <v>16</v>
      </c>
      <c r="D175" s="35"/>
      <c r="E175" s="316"/>
      <c r="F175" s="316"/>
      <c r="G175" s="316"/>
      <c r="H175" s="316"/>
      <c r="I175" s="41">
        <v>0</v>
      </c>
      <c r="J175" s="81"/>
    </row>
    <row r="176" spans="1:14" s="82" customFormat="1" outlineLevel="1" x14ac:dyDescent="0.25">
      <c r="A176" s="444" t="s">
        <v>253</v>
      </c>
      <c r="B176" s="43" t="s">
        <v>42</v>
      </c>
      <c r="C176" s="395" t="s">
        <v>16</v>
      </c>
      <c r="D176" s="35"/>
      <c r="E176" s="316"/>
      <c r="F176" s="316"/>
      <c r="G176" s="316"/>
      <c r="H176" s="316"/>
      <c r="I176" s="41">
        <v>0</v>
      </c>
      <c r="J176" s="81"/>
    </row>
    <row r="177" spans="1:14" s="82" customFormat="1" ht="30" x14ac:dyDescent="0.25">
      <c r="A177" s="444" t="s">
        <v>254</v>
      </c>
      <c r="B177" s="77" t="s">
        <v>255</v>
      </c>
      <c r="C177" s="395" t="s">
        <v>16</v>
      </c>
      <c r="D177" s="35">
        <v>20.533000000000001</v>
      </c>
      <c r="E177" s="35"/>
      <c r="F177" s="35"/>
      <c r="G177" s="35"/>
      <c r="H177" s="35"/>
      <c r="I177" s="35">
        <v>20.533000000000001</v>
      </c>
      <c r="J177" s="81"/>
    </row>
    <row r="178" spans="1:14" s="82" customFormat="1" outlineLevel="1" x14ac:dyDescent="0.25">
      <c r="A178" s="444" t="s">
        <v>256</v>
      </c>
      <c r="B178" s="56" t="s">
        <v>257</v>
      </c>
      <c r="C178" s="395" t="s">
        <v>16</v>
      </c>
      <c r="D178" s="35"/>
      <c r="E178" s="316"/>
      <c r="F178" s="316"/>
      <c r="G178" s="316"/>
      <c r="H178" s="316"/>
      <c r="I178" s="41">
        <v>0</v>
      </c>
      <c r="J178" s="81"/>
    </row>
    <row r="179" spans="1:14" s="82" customFormat="1" outlineLevel="1" x14ac:dyDescent="0.25">
      <c r="A179" s="444" t="s">
        <v>258</v>
      </c>
      <c r="B179" s="56" t="s">
        <v>259</v>
      </c>
      <c r="C179" s="395" t="s">
        <v>16</v>
      </c>
      <c r="D179" s="35">
        <v>20.533000000000001</v>
      </c>
      <c r="E179" s="316"/>
      <c r="F179" s="316"/>
      <c r="G179" s="316"/>
      <c r="H179" s="316"/>
      <c r="I179" s="41">
        <v>20.533000000000001</v>
      </c>
      <c r="J179" s="81"/>
    </row>
    <row r="180" spans="1:14" s="82" customFormat="1" x14ac:dyDescent="0.25">
      <c r="A180" s="444" t="s">
        <v>260</v>
      </c>
      <c r="B180" s="32" t="s">
        <v>44</v>
      </c>
      <c r="C180" s="395" t="s">
        <v>16</v>
      </c>
      <c r="D180" s="35">
        <v>28.628</v>
      </c>
      <c r="E180" s="316"/>
      <c r="F180" s="316"/>
      <c r="G180" s="316"/>
      <c r="H180" s="316"/>
      <c r="I180" s="41">
        <v>28.628</v>
      </c>
      <c r="J180" s="81"/>
    </row>
    <row r="181" spans="1:14" s="80" customFormat="1" ht="14.25" x14ac:dyDescent="0.2">
      <c r="A181" s="442" t="s">
        <v>261</v>
      </c>
      <c r="B181" s="76" t="s">
        <v>262</v>
      </c>
      <c r="C181" s="443" t="s">
        <v>16</v>
      </c>
      <c r="D181" s="61">
        <v>623.71853232000001</v>
      </c>
      <c r="E181" s="61">
        <v>535.61854896</v>
      </c>
      <c r="F181" s="61">
        <v>365.48519321279997</v>
      </c>
      <c r="G181" s="61">
        <v>389.07435364307202</v>
      </c>
      <c r="H181" s="61">
        <v>364.85589675960608</v>
      </c>
      <c r="I181" s="61">
        <v>2278.752524895478</v>
      </c>
      <c r="J181" s="412">
        <v>758.29328999999996</v>
      </c>
      <c r="K181" s="420">
        <v>751.71228000000008</v>
      </c>
      <c r="L181" s="420">
        <v>6.5810099999998783</v>
      </c>
      <c r="N181" s="426"/>
    </row>
    <row r="182" spans="1:14" s="82" customFormat="1" x14ac:dyDescent="0.25">
      <c r="A182" s="444" t="s">
        <v>263</v>
      </c>
      <c r="B182" s="77" t="s">
        <v>264</v>
      </c>
      <c r="C182" s="395" t="s">
        <v>16</v>
      </c>
      <c r="D182" s="35"/>
      <c r="E182" s="316"/>
      <c r="F182" s="316"/>
      <c r="G182" s="316"/>
      <c r="H182" s="316"/>
      <c r="I182" s="41">
        <v>0</v>
      </c>
      <c r="J182" s="81"/>
    </row>
    <row r="183" spans="1:14" s="82" customFormat="1" x14ac:dyDescent="0.25">
      <c r="A183" s="444" t="s">
        <v>265</v>
      </c>
      <c r="B183" s="77" t="s">
        <v>266</v>
      </c>
      <c r="C183" s="395" t="s">
        <v>16</v>
      </c>
      <c r="D183" s="35">
        <v>23.923999999999999</v>
      </c>
      <c r="E183" s="35">
        <v>20.273800000000001</v>
      </c>
      <c r="F183" s="35">
        <v>21.352643999999998</v>
      </c>
      <c r="G183" s="35">
        <v>22.270807691999998</v>
      </c>
      <c r="H183" s="35">
        <v>23.228452422755996</v>
      </c>
      <c r="I183" s="35">
        <v>111.049704114756</v>
      </c>
      <c r="J183" s="81"/>
    </row>
    <row r="184" spans="1:14" s="82" customFormat="1" outlineLevel="2" x14ac:dyDescent="0.25">
      <c r="A184" s="444" t="s">
        <v>267</v>
      </c>
      <c r="B184" s="56" t="s">
        <v>268</v>
      </c>
      <c r="C184" s="395" t="s">
        <v>16</v>
      </c>
      <c r="D184" s="35"/>
      <c r="E184" s="316"/>
      <c r="F184" s="316"/>
      <c r="G184" s="316"/>
      <c r="H184" s="316"/>
      <c r="I184" s="41">
        <v>0</v>
      </c>
      <c r="J184" s="81"/>
    </row>
    <row r="185" spans="1:14" s="82" customFormat="1" outlineLevel="2" x14ac:dyDescent="0.25">
      <c r="A185" s="444" t="s">
        <v>269</v>
      </c>
      <c r="B185" s="56" t="s">
        <v>270</v>
      </c>
      <c r="C185" s="395" t="s">
        <v>16</v>
      </c>
      <c r="D185" s="35"/>
      <c r="E185" s="316"/>
      <c r="F185" s="316"/>
      <c r="G185" s="316"/>
      <c r="H185" s="316"/>
      <c r="I185" s="41">
        <v>0</v>
      </c>
      <c r="J185" s="81"/>
    </row>
    <row r="186" spans="1:14" s="82" customFormat="1" outlineLevel="2" x14ac:dyDescent="0.25">
      <c r="A186" s="444" t="s">
        <v>271</v>
      </c>
      <c r="B186" s="56" t="s">
        <v>272</v>
      </c>
      <c r="C186" s="395" t="s">
        <v>16</v>
      </c>
      <c r="D186" s="35">
        <v>23.923999999999999</v>
      </c>
      <c r="E186" s="316">
        <v>20.273800000000001</v>
      </c>
      <c r="F186" s="316">
        <v>21.352643999999998</v>
      </c>
      <c r="G186" s="316">
        <v>22.270807691999998</v>
      </c>
      <c r="H186" s="316">
        <v>23.228452422755996</v>
      </c>
      <c r="I186" s="41">
        <v>111.049704114756</v>
      </c>
      <c r="J186" s="81"/>
    </row>
    <row r="187" spans="1:14" s="82" customFormat="1" ht="30" x14ac:dyDescent="0.25">
      <c r="A187" s="444" t="s">
        <v>273</v>
      </c>
      <c r="B187" s="77" t="s">
        <v>274</v>
      </c>
      <c r="C187" s="395" t="s">
        <v>16</v>
      </c>
      <c r="D187" s="35"/>
      <c r="E187" s="316"/>
      <c r="F187" s="316"/>
      <c r="G187" s="316"/>
      <c r="H187" s="316"/>
      <c r="I187" s="41">
        <v>0</v>
      </c>
      <c r="J187" s="81"/>
    </row>
    <row r="188" spans="1:14" s="82" customFormat="1" ht="30" x14ac:dyDescent="0.25">
      <c r="A188" s="444" t="s">
        <v>275</v>
      </c>
      <c r="B188" s="77" t="s">
        <v>276</v>
      </c>
      <c r="C188" s="395" t="s">
        <v>16</v>
      </c>
      <c r="D188" s="35">
        <v>275.69299999999998</v>
      </c>
      <c r="E188" s="35">
        <v>164.15601000000001</v>
      </c>
      <c r="F188" s="35">
        <v>9.176639999999999</v>
      </c>
      <c r="G188" s="35">
        <v>9.5712355199999983</v>
      </c>
      <c r="H188" s="35">
        <v>9.9827986473599974</v>
      </c>
      <c r="I188" s="39">
        <v>468.57968416736003</v>
      </c>
      <c r="J188" s="81"/>
    </row>
    <row r="189" spans="1:14" s="82" customFormat="1" ht="14.25" customHeight="1" x14ac:dyDescent="0.25">
      <c r="A189" s="444" t="s">
        <v>277</v>
      </c>
      <c r="B189" s="77" t="s">
        <v>278</v>
      </c>
      <c r="C189" s="395" t="s">
        <v>16</v>
      </c>
      <c r="D189" s="35"/>
      <c r="E189" s="316"/>
      <c r="F189" s="316"/>
      <c r="G189" s="316"/>
      <c r="H189" s="316"/>
      <c r="I189" s="41">
        <v>0</v>
      </c>
      <c r="J189" s="81"/>
    </row>
    <row r="190" spans="1:14" s="82" customFormat="1" x14ac:dyDescent="0.25">
      <c r="A190" s="444" t="s">
        <v>279</v>
      </c>
      <c r="B190" s="77" t="s">
        <v>280</v>
      </c>
      <c r="C190" s="395" t="s">
        <v>16</v>
      </c>
      <c r="D190" s="35">
        <v>51.254579999999997</v>
      </c>
      <c r="E190" s="316">
        <v>52.495489999999997</v>
      </c>
      <c r="F190" s="316">
        <v>56.695129199999997</v>
      </c>
      <c r="G190" s="316">
        <v>58.962934367999999</v>
      </c>
      <c r="H190" s="316">
        <v>61.321451742720001</v>
      </c>
      <c r="I190" s="41">
        <v>280.72958531071998</v>
      </c>
      <c r="J190" s="81"/>
    </row>
    <row r="191" spans="1:14" s="82" customFormat="1" x14ac:dyDescent="0.25">
      <c r="A191" s="444" t="s">
        <v>281</v>
      </c>
      <c r="B191" s="77" t="s">
        <v>282</v>
      </c>
      <c r="C191" s="395" t="s">
        <v>16</v>
      </c>
      <c r="D191" s="35">
        <v>15.581392319999999</v>
      </c>
      <c r="E191" s="316">
        <v>15.958628959999999</v>
      </c>
      <c r="F191" s="316">
        <v>17.235319276799999</v>
      </c>
      <c r="G191" s="316">
        <v>17.924732047871998</v>
      </c>
      <c r="H191" s="316">
        <v>18.641721329786879</v>
      </c>
      <c r="I191" s="41">
        <v>85.341793934458863</v>
      </c>
      <c r="J191" s="81"/>
    </row>
    <row r="192" spans="1:14" s="82" customFormat="1" x14ac:dyDescent="0.25">
      <c r="A192" s="444" t="s">
        <v>283</v>
      </c>
      <c r="B192" s="77" t="s">
        <v>284</v>
      </c>
      <c r="C192" s="395" t="s">
        <v>16</v>
      </c>
      <c r="D192" s="35">
        <v>40.454849999999993</v>
      </c>
      <c r="E192" s="35">
        <v>57.822189999999999</v>
      </c>
      <c r="F192" s="35">
        <v>29.818900735999996</v>
      </c>
      <c r="G192" s="35">
        <v>38.134677859200004</v>
      </c>
      <c r="H192" s="35">
        <v>39.168344450275185</v>
      </c>
      <c r="I192" s="41">
        <v>205.39896304547517</v>
      </c>
      <c r="J192" s="81"/>
    </row>
    <row r="193" spans="1:16" s="82" customFormat="1" x14ac:dyDescent="0.25">
      <c r="A193" s="444" t="s">
        <v>285</v>
      </c>
      <c r="B193" s="56" t="s">
        <v>286</v>
      </c>
      <c r="C193" s="395" t="s">
        <v>16</v>
      </c>
      <c r="D193" s="35">
        <v>6.47485</v>
      </c>
      <c r="E193" s="35">
        <v>8.8467099999999999</v>
      </c>
      <c r="F193" s="35">
        <v>5.8189007359999954</v>
      </c>
      <c r="G193" s="35">
        <v>7.1346778592000035</v>
      </c>
      <c r="H193" s="35">
        <v>8.1683444502751854</v>
      </c>
      <c r="I193" s="41">
        <v>36.443483045475183</v>
      </c>
      <c r="J193" s="81"/>
    </row>
    <row r="194" spans="1:16" s="82" customFormat="1" x14ac:dyDescent="0.25">
      <c r="A194" s="444" t="s">
        <v>699</v>
      </c>
      <c r="B194" s="56" t="s">
        <v>287</v>
      </c>
      <c r="C194" s="395" t="s">
        <v>16</v>
      </c>
      <c r="D194" s="35">
        <v>33.979999999999997</v>
      </c>
      <c r="E194" s="35">
        <v>55</v>
      </c>
      <c r="F194" s="35">
        <v>24</v>
      </c>
      <c r="G194" s="35">
        <v>31</v>
      </c>
      <c r="H194" s="35">
        <v>31</v>
      </c>
      <c r="I194" s="41">
        <v>174.98</v>
      </c>
      <c r="J194" s="81"/>
    </row>
    <row r="195" spans="1:16" s="82" customFormat="1" x14ac:dyDescent="0.25">
      <c r="A195" s="444" t="s">
        <v>288</v>
      </c>
      <c r="B195" s="77" t="s">
        <v>289</v>
      </c>
      <c r="C195" s="395" t="s">
        <v>16</v>
      </c>
      <c r="D195" s="35">
        <v>8.2441099999999992</v>
      </c>
      <c r="E195" s="35">
        <v>11.21463</v>
      </c>
      <c r="F195" s="35">
        <v>10.658135999999999</v>
      </c>
      <c r="G195" s="35">
        <v>11.116435847999997</v>
      </c>
      <c r="H195" s="35">
        <v>11.594442589463997</v>
      </c>
      <c r="I195" s="41">
        <v>52.827754437463987</v>
      </c>
      <c r="J195" s="81"/>
    </row>
    <row r="196" spans="1:16" s="82" customFormat="1" x14ac:dyDescent="0.25">
      <c r="A196" s="444" t="s">
        <v>290</v>
      </c>
      <c r="B196" s="77" t="s">
        <v>291</v>
      </c>
      <c r="C196" s="395" t="s">
        <v>16</v>
      </c>
      <c r="D196" s="35">
        <v>87.108000000000004</v>
      </c>
      <c r="E196" s="35">
        <v>81.590800000000002</v>
      </c>
      <c r="F196" s="35">
        <v>81.590800000000002</v>
      </c>
      <c r="G196" s="35">
        <v>81.590800000000002</v>
      </c>
      <c r="H196" s="35">
        <v>81.590800000000002</v>
      </c>
      <c r="I196" s="41">
        <v>413.47120000000001</v>
      </c>
      <c r="J196" s="81"/>
    </row>
    <row r="197" spans="1:16" s="82" customFormat="1" ht="14.25" customHeight="1" x14ac:dyDescent="0.25">
      <c r="A197" s="444" t="s">
        <v>292</v>
      </c>
      <c r="B197" s="77" t="s">
        <v>293</v>
      </c>
      <c r="C197" s="395" t="s">
        <v>16</v>
      </c>
      <c r="D197" s="35">
        <v>104.50568</v>
      </c>
      <c r="E197" s="35">
        <v>130.81745000000001</v>
      </c>
      <c r="F197" s="35">
        <v>118.574268</v>
      </c>
      <c r="G197" s="35">
        <v>118.574268</v>
      </c>
      <c r="H197" s="35">
        <v>98.574268000000004</v>
      </c>
      <c r="I197" s="41">
        <v>571.04593399999999</v>
      </c>
      <c r="J197" s="81"/>
    </row>
    <row r="198" spans="1:16" s="82" customFormat="1" ht="30" x14ac:dyDescent="0.25">
      <c r="A198" s="444" t="s">
        <v>294</v>
      </c>
      <c r="B198" s="77" t="s">
        <v>295</v>
      </c>
      <c r="C198" s="395" t="s">
        <v>16</v>
      </c>
      <c r="D198" s="35">
        <v>5.1947599999999996</v>
      </c>
      <c r="E198" s="316">
        <v>1.2895500000000002</v>
      </c>
      <c r="F198" s="316">
        <v>0.3</v>
      </c>
      <c r="G198" s="316"/>
      <c r="H198" s="316"/>
      <c r="I198" s="41">
        <v>6.7843099999999996</v>
      </c>
      <c r="J198" s="81"/>
    </row>
    <row r="199" spans="1:16" s="82" customFormat="1" x14ac:dyDescent="0.25">
      <c r="A199" s="444" t="s">
        <v>296</v>
      </c>
      <c r="B199" s="77" t="s">
        <v>297</v>
      </c>
      <c r="C199" s="395" t="s">
        <v>16</v>
      </c>
      <c r="D199" s="35">
        <v>21.65607</v>
      </c>
      <c r="E199" s="35"/>
      <c r="F199" s="35">
        <v>0</v>
      </c>
      <c r="G199" s="35">
        <v>21.65607</v>
      </c>
      <c r="H199" s="35">
        <v>21.65607</v>
      </c>
      <c r="I199" s="41">
        <v>64.968209999999999</v>
      </c>
      <c r="J199" s="81"/>
    </row>
    <row r="200" spans="1:16" s="80" customFormat="1" ht="26.25" customHeight="1" x14ac:dyDescent="0.2">
      <c r="A200" s="442" t="s">
        <v>298</v>
      </c>
      <c r="B200" s="76" t="s">
        <v>299</v>
      </c>
      <c r="C200" s="443" t="s">
        <v>16</v>
      </c>
      <c r="D200" s="61">
        <v>30.367000000000001</v>
      </c>
      <c r="E200" s="61">
        <v>0</v>
      </c>
      <c r="F200" s="61">
        <v>0</v>
      </c>
      <c r="G200" s="61">
        <v>0</v>
      </c>
      <c r="H200" s="61">
        <v>0</v>
      </c>
      <c r="I200" s="61">
        <v>30.367000000000001</v>
      </c>
      <c r="J200" s="79"/>
    </row>
    <row r="201" spans="1:16" s="82" customFormat="1" x14ac:dyDescent="0.25">
      <c r="A201" s="444" t="s">
        <v>300</v>
      </c>
      <c r="B201" s="77" t="s">
        <v>301</v>
      </c>
      <c r="C201" s="395" t="s">
        <v>16</v>
      </c>
      <c r="D201" s="35">
        <v>30.367000000000001</v>
      </c>
      <c r="E201" s="35">
        <v>0</v>
      </c>
      <c r="F201" s="35"/>
      <c r="G201" s="35"/>
      <c r="H201" s="35"/>
      <c r="I201" s="41">
        <v>30.367000000000001</v>
      </c>
      <c r="J201" s="81"/>
    </row>
    <row r="202" spans="1:16" s="82" customFormat="1" x14ac:dyDescent="0.25">
      <c r="A202" s="444" t="s">
        <v>302</v>
      </c>
      <c r="B202" s="77" t="s">
        <v>303</v>
      </c>
      <c r="C202" s="395" t="s">
        <v>16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81"/>
    </row>
    <row r="203" spans="1:16" s="82" customFormat="1" ht="34.5" customHeight="1" x14ac:dyDescent="0.25">
      <c r="A203" s="444" t="s">
        <v>304</v>
      </c>
      <c r="B203" s="56" t="s">
        <v>305</v>
      </c>
      <c r="C203" s="395" t="s">
        <v>16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81"/>
    </row>
    <row r="204" spans="1:16" s="82" customFormat="1" x14ac:dyDescent="0.25">
      <c r="A204" s="444" t="s">
        <v>306</v>
      </c>
      <c r="B204" s="63" t="s">
        <v>307</v>
      </c>
      <c r="C204" s="395" t="s">
        <v>16</v>
      </c>
      <c r="D204" s="35">
        <v>0</v>
      </c>
      <c r="E204" s="316">
        <v>0</v>
      </c>
      <c r="F204" s="316">
        <v>0</v>
      </c>
      <c r="G204" s="316">
        <v>0</v>
      </c>
      <c r="H204" s="316">
        <v>0</v>
      </c>
      <c r="I204" s="41">
        <v>0</v>
      </c>
      <c r="J204" s="81"/>
    </row>
    <row r="205" spans="1:16" s="82" customFormat="1" x14ac:dyDescent="0.25">
      <c r="A205" s="444" t="s">
        <v>308</v>
      </c>
      <c r="B205" s="63" t="s">
        <v>309</v>
      </c>
      <c r="C205" s="395" t="s">
        <v>16</v>
      </c>
      <c r="D205" s="35">
        <v>0</v>
      </c>
      <c r="E205" s="316">
        <v>0</v>
      </c>
      <c r="F205" s="316">
        <v>0</v>
      </c>
      <c r="G205" s="316">
        <v>0</v>
      </c>
      <c r="H205" s="316">
        <v>0</v>
      </c>
      <c r="I205" s="41">
        <v>0</v>
      </c>
      <c r="J205" s="81"/>
    </row>
    <row r="206" spans="1:16" s="82" customFormat="1" x14ac:dyDescent="0.25">
      <c r="A206" s="444" t="s">
        <v>310</v>
      </c>
      <c r="B206" s="77" t="s">
        <v>311</v>
      </c>
      <c r="C206" s="395" t="s">
        <v>16</v>
      </c>
      <c r="D206" s="35">
        <v>0</v>
      </c>
      <c r="E206" s="316">
        <v>0</v>
      </c>
      <c r="F206" s="316"/>
      <c r="G206" s="316"/>
      <c r="H206" s="316"/>
      <c r="I206" s="61">
        <v>0</v>
      </c>
      <c r="J206" s="81"/>
    </row>
    <row r="207" spans="1:16" s="80" customFormat="1" ht="24.75" customHeight="1" x14ac:dyDescent="0.2">
      <c r="A207" s="442" t="s">
        <v>312</v>
      </c>
      <c r="B207" s="76" t="s">
        <v>313</v>
      </c>
      <c r="C207" s="443" t="s">
        <v>16</v>
      </c>
      <c r="D207" s="61">
        <v>19.220849999999999</v>
      </c>
      <c r="E207" s="61">
        <v>44.481360000000002</v>
      </c>
      <c r="F207" s="61">
        <v>41.736000000000004</v>
      </c>
      <c r="G207" s="61">
        <v>31.543199999999999</v>
      </c>
      <c r="H207" s="61">
        <v>22.326000000000001</v>
      </c>
      <c r="I207" s="35">
        <v>159.30740999999998</v>
      </c>
      <c r="J207" s="412">
        <v>140.13016666666667</v>
      </c>
      <c r="N207" s="413"/>
      <c r="P207" s="414"/>
    </row>
    <row r="208" spans="1:16" s="82" customFormat="1" x14ac:dyDescent="0.25">
      <c r="A208" s="444" t="s">
        <v>314</v>
      </c>
      <c r="B208" s="77" t="s">
        <v>315</v>
      </c>
      <c r="C208" s="395" t="s">
        <v>16</v>
      </c>
      <c r="D208" s="35">
        <v>18.013179999999998</v>
      </c>
      <c r="E208" s="35">
        <v>40.053920000000005</v>
      </c>
      <c r="F208" s="35">
        <v>41.736000000000004</v>
      </c>
      <c r="G208" s="35">
        <v>31.543199999999999</v>
      </c>
      <c r="H208" s="35">
        <v>22.326000000000001</v>
      </c>
      <c r="I208" s="35">
        <v>153.67229999999998</v>
      </c>
      <c r="J208" s="416"/>
    </row>
    <row r="209" spans="1:10" s="82" customFormat="1" x14ac:dyDescent="0.25">
      <c r="A209" s="444" t="s">
        <v>316</v>
      </c>
      <c r="B209" s="56" t="s">
        <v>317</v>
      </c>
      <c r="C209" s="395" t="s">
        <v>16</v>
      </c>
      <c r="D209" s="35"/>
      <c r="E209" s="316">
        <v>12.991339999999999</v>
      </c>
      <c r="F209" s="316">
        <v>39.636000000000003</v>
      </c>
      <c r="G209" s="316">
        <v>31.543199999999999</v>
      </c>
      <c r="H209" s="316">
        <v>22.326000000000001</v>
      </c>
      <c r="I209" s="35">
        <v>106.49654000000001</v>
      </c>
      <c r="J209" s="416"/>
    </row>
    <row r="210" spans="1:10" s="82" customFormat="1" x14ac:dyDescent="0.25">
      <c r="A210" s="444" t="s">
        <v>318</v>
      </c>
      <c r="B210" s="56" t="s">
        <v>319</v>
      </c>
      <c r="C210" s="395" t="s">
        <v>16</v>
      </c>
      <c r="D210" s="35"/>
      <c r="E210" s="316">
        <v>3.8128199999999999</v>
      </c>
      <c r="F210" s="316">
        <v>0</v>
      </c>
      <c r="G210" s="316"/>
      <c r="H210" s="316"/>
      <c r="I210" s="35">
        <v>3.8128199999999999</v>
      </c>
      <c r="J210" s="81"/>
    </row>
    <row r="211" spans="1:10" s="82" customFormat="1" x14ac:dyDescent="0.25">
      <c r="A211" s="444" t="s">
        <v>320</v>
      </c>
      <c r="B211" s="56" t="s">
        <v>321</v>
      </c>
      <c r="C211" s="395" t="s">
        <v>16</v>
      </c>
      <c r="D211" s="35">
        <v>0.3841</v>
      </c>
      <c r="E211" s="316">
        <v>2.5205500000000001</v>
      </c>
      <c r="F211" s="316"/>
      <c r="G211" s="316"/>
      <c r="H211" s="316"/>
      <c r="I211" s="35">
        <v>2.9046500000000002</v>
      </c>
      <c r="J211" s="81"/>
    </row>
    <row r="212" spans="1:10" s="82" customFormat="1" x14ac:dyDescent="0.25">
      <c r="A212" s="444" t="s">
        <v>322</v>
      </c>
      <c r="B212" s="56" t="s">
        <v>323</v>
      </c>
      <c r="C212" s="395" t="s">
        <v>16</v>
      </c>
      <c r="D212" s="35">
        <v>8.375</v>
      </c>
      <c r="E212" s="316"/>
      <c r="F212" s="316">
        <v>2.1</v>
      </c>
      <c r="G212" s="316"/>
      <c r="H212" s="316"/>
      <c r="I212" s="35">
        <v>10.475</v>
      </c>
      <c r="J212" s="81"/>
    </row>
    <row r="213" spans="1:10" s="82" customFormat="1" x14ac:dyDescent="0.25">
      <c r="A213" s="444" t="s">
        <v>324</v>
      </c>
      <c r="B213" s="56" t="s">
        <v>325</v>
      </c>
      <c r="C213" s="395" t="s">
        <v>16</v>
      </c>
      <c r="D213" s="35"/>
      <c r="E213" s="316"/>
      <c r="F213" s="316"/>
      <c r="G213" s="316"/>
      <c r="H213" s="316"/>
      <c r="I213" s="35">
        <v>0</v>
      </c>
      <c r="J213" s="81"/>
    </row>
    <row r="214" spans="1:10" s="82" customFormat="1" x14ac:dyDescent="0.25">
      <c r="A214" s="444" t="s">
        <v>326</v>
      </c>
      <c r="B214" s="56" t="s">
        <v>327</v>
      </c>
      <c r="C214" s="395" t="s">
        <v>16</v>
      </c>
      <c r="D214" s="35">
        <v>9.2540800000000001</v>
      </c>
      <c r="E214" s="316">
        <v>20.729210000000002</v>
      </c>
      <c r="F214" s="316"/>
      <c r="G214" s="316"/>
      <c r="H214" s="316"/>
      <c r="I214" s="35">
        <v>29.983290000000004</v>
      </c>
      <c r="J214" s="81"/>
    </row>
    <row r="215" spans="1:10" s="82" customFormat="1" x14ac:dyDescent="0.25">
      <c r="A215" s="444" t="s">
        <v>328</v>
      </c>
      <c r="B215" s="77" t="s">
        <v>329</v>
      </c>
      <c r="C215" s="395" t="s">
        <v>16</v>
      </c>
      <c r="D215" s="35"/>
      <c r="E215" s="316"/>
      <c r="F215" s="316"/>
      <c r="G215" s="316"/>
      <c r="H215" s="316"/>
      <c r="I215" s="35">
        <v>0</v>
      </c>
      <c r="J215" s="81"/>
    </row>
    <row r="216" spans="1:10" s="82" customFormat="1" x14ac:dyDescent="0.25">
      <c r="A216" s="444" t="s">
        <v>330</v>
      </c>
      <c r="B216" s="77" t="s">
        <v>331</v>
      </c>
      <c r="C216" s="395" t="s">
        <v>16</v>
      </c>
      <c r="D216" s="35"/>
      <c r="E216" s="316"/>
      <c r="F216" s="316"/>
      <c r="G216" s="316"/>
      <c r="H216" s="316"/>
      <c r="I216" s="35">
        <v>0</v>
      </c>
      <c r="J216" s="81"/>
    </row>
    <row r="217" spans="1:10" s="82" customFormat="1" x14ac:dyDescent="0.25">
      <c r="A217" s="444" t="s">
        <v>332</v>
      </c>
      <c r="B217" s="77" t="s">
        <v>109</v>
      </c>
      <c r="C217" s="395" t="s">
        <v>225</v>
      </c>
      <c r="D217" s="35">
        <v>1.20767</v>
      </c>
      <c r="E217" s="316">
        <v>4.4274399999999998</v>
      </c>
      <c r="F217" s="316"/>
      <c r="G217" s="316"/>
      <c r="H217" s="316"/>
      <c r="I217" s="41">
        <v>5.6351100000000001</v>
      </c>
      <c r="J217" s="81"/>
    </row>
    <row r="218" spans="1:10" s="82" customFormat="1" ht="20.25" customHeight="1" x14ac:dyDescent="0.25">
      <c r="A218" s="444" t="s">
        <v>333</v>
      </c>
      <c r="B218" s="77" t="s">
        <v>334</v>
      </c>
      <c r="C218" s="395" t="s">
        <v>16</v>
      </c>
      <c r="D218" s="35">
        <v>1.20767</v>
      </c>
      <c r="E218" s="316">
        <v>4.4274399999999998</v>
      </c>
      <c r="F218" s="316"/>
      <c r="G218" s="316"/>
      <c r="H218" s="316"/>
      <c r="I218" s="41">
        <v>5.6351100000000001</v>
      </c>
      <c r="J218" s="81"/>
    </row>
    <row r="219" spans="1:10" s="80" customFormat="1" ht="18" customHeight="1" x14ac:dyDescent="0.2">
      <c r="A219" s="442" t="s">
        <v>335</v>
      </c>
      <c r="B219" s="76" t="s">
        <v>336</v>
      </c>
      <c r="C219" s="443" t="s">
        <v>16</v>
      </c>
      <c r="D219" s="61">
        <v>59.30639</v>
      </c>
      <c r="E219" s="61">
        <v>52.36036</v>
      </c>
      <c r="F219" s="61">
        <v>0</v>
      </c>
      <c r="G219" s="61">
        <v>0</v>
      </c>
      <c r="H219" s="61">
        <v>0</v>
      </c>
      <c r="I219" s="61">
        <v>111.66675000000001</v>
      </c>
      <c r="J219" s="79"/>
    </row>
    <row r="220" spans="1:10" s="82" customFormat="1" x14ac:dyDescent="0.25">
      <c r="A220" s="444" t="s">
        <v>337</v>
      </c>
      <c r="B220" s="77" t="s">
        <v>338</v>
      </c>
      <c r="C220" s="395" t="s">
        <v>16</v>
      </c>
      <c r="D220" s="35">
        <v>0.21639</v>
      </c>
      <c r="E220" s="35">
        <v>0.24423</v>
      </c>
      <c r="F220" s="35"/>
      <c r="G220" s="35"/>
      <c r="H220" s="35"/>
      <c r="I220" s="41">
        <v>0.46062000000000003</v>
      </c>
      <c r="J220" s="81"/>
    </row>
    <row r="221" spans="1:10" s="82" customFormat="1" ht="16.5" customHeight="1" x14ac:dyDescent="0.25">
      <c r="A221" s="444" t="s">
        <v>339</v>
      </c>
      <c r="B221" s="77" t="s">
        <v>340</v>
      </c>
      <c r="C221" s="395" t="s">
        <v>16</v>
      </c>
      <c r="D221" s="35">
        <v>59.09</v>
      </c>
      <c r="E221" s="35">
        <v>52.116129999999998</v>
      </c>
      <c r="F221" s="35">
        <v>0</v>
      </c>
      <c r="G221" s="35">
        <v>0</v>
      </c>
      <c r="H221" s="35">
        <v>0</v>
      </c>
      <c r="I221" s="35">
        <v>111.20613</v>
      </c>
      <c r="J221" s="81"/>
    </row>
    <row r="222" spans="1:10" s="82" customFormat="1" x14ac:dyDescent="0.25">
      <c r="A222" s="444" t="s">
        <v>341</v>
      </c>
      <c r="B222" s="56" t="s">
        <v>342</v>
      </c>
      <c r="C222" s="395" t="s">
        <v>16</v>
      </c>
      <c r="D222" s="35">
        <v>59.09</v>
      </c>
      <c r="E222" s="35">
        <v>52.116129999999998</v>
      </c>
      <c r="F222" s="35"/>
      <c r="G222" s="35"/>
      <c r="H222" s="35"/>
      <c r="I222" s="41">
        <v>111.20613</v>
      </c>
      <c r="J222" s="81"/>
    </row>
    <row r="223" spans="1:10" s="82" customFormat="1" x14ac:dyDescent="0.25">
      <c r="A223" s="444" t="s">
        <v>343</v>
      </c>
      <c r="B223" s="56" t="s">
        <v>344</v>
      </c>
      <c r="C223" s="395" t="s">
        <v>16</v>
      </c>
      <c r="D223" s="35"/>
      <c r="E223" s="35"/>
      <c r="F223" s="35"/>
      <c r="G223" s="35"/>
      <c r="H223" s="35"/>
      <c r="I223" s="41">
        <v>0</v>
      </c>
      <c r="J223" s="81"/>
    </row>
    <row r="224" spans="1:10" s="82" customFormat="1" x14ac:dyDescent="0.25">
      <c r="A224" s="444" t="s">
        <v>345</v>
      </c>
      <c r="B224" s="56" t="s">
        <v>346</v>
      </c>
      <c r="C224" s="395" t="s">
        <v>16</v>
      </c>
      <c r="D224" s="35"/>
      <c r="E224" s="35"/>
      <c r="F224" s="35"/>
      <c r="G224" s="35"/>
      <c r="H224" s="35"/>
      <c r="I224" s="41">
        <v>0</v>
      </c>
      <c r="J224" s="81"/>
    </row>
    <row r="225" spans="1:10" s="82" customFormat="1" x14ac:dyDescent="0.25">
      <c r="A225" s="444" t="s">
        <v>347</v>
      </c>
      <c r="B225" s="77" t="s">
        <v>348</v>
      </c>
      <c r="C225" s="395" t="s">
        <v>16</v>
      </c>
      <c r="D225" s="35"/>
      <c r="E225" s="35"/>
      <c r="F225" s="35"/>
      <c r="G225" s="35"/>
      <c r="H225" s="35"/>
      <c r="I225" s="41">
        <v>0</v>
      </c>
      <c r="J225" s="81"/>
    </row>
    <row r="226" spans="1:10" s="82" customFormat="1" ht="16.5" customHeight="1" x14ac:dyDescent="0.25">
      <c r="A226" s="444" t="s">
        <v>349</v>
      </c>
      <c r="B226" s="77" t="s">
        <v>350</v>
      </c>
      <c r="C226" s="395" t="s">
        <v>16</v>
      </c>
      <c r="D226" s="35"/>
      <c r="E226" s="35"/>
      <c r="F226" s="35"/>
      <c r="G226" s="35"/>
      <c r="H226" s="35"/>
      <c r="I226" s="35">
        <v>0</v>
      </c>
      <c r="J226" s="81"/>
    </row>
    <row r="227" spans="1:10" s="82" customFormat="1" x14ac:dyDescent="0.25">
      <c r="A227" s="444" t="s">
        <v>351</v>
      </c>
      <c r="B227" s="56" t="s">
        <v>352</v>
      </c>
      <c r="C227" s="395" t="s">
        <v>16</v>
      </c>
      <c r="D227" s="35"/>
      <c r="E227" s="316"/>
      <c r="F227" s="316"/>
      <c r="G227" s="316"/>
      <c r="H227" s="316"/>
      <c r="I227" s="41">
        <v>0</v>
      </c>
      <c r="J227" s="81"/>
    </row>
    <row r="228" spans="1:10" s="82" customFormat="1" x14ac:dyDescent="0.25">
      <c r="A228" s="444" t="s">
        <v>353</v>
      </c>
      <c r="B228" s="56" t="s">
        <v>354</v>
      </c>
      <c r="C228" s="395" t="s">
        <v>16</v>
      </c>
      <c r="D228" s="35"/>
      <c r="E228" s="316"/>
      <c r="F228" s="316"/>
      <c r="G228" s="316"/>
      <c r="H228" s="316"/>
      <c r="I228" s="41">
        <v>0</v>
      </c>
      <c r="J228" s="81"/>
    </row>
    <row r="229" spans="1:10" s="82" customFormat="1" x14ac:dyDescent="0.25">
      <c r="A229" s="444" t="s">
        <v>355</v>
      </c>
      <c r="B229" s="77" t="s">
        <v>356</v>
      </c>
      <c r="C229" s="395" t="s">
        <v>16</v>
      </c>
      <c r="D229" s="35"/>
      <c r="E229" s="316"/>
      <c r="F229" s="316"/>
      <c r="G229" s="316"/>
      <c r="H229" s="316"/>
      <c r="I229" s="41">
        <v>0</v>
      </c>
      <c r="J229" s="81"/>
    </row>
    <row r="230" spans="1:10" s="82" customFormat="1" x14ac:dyDescent="0.25">
      <c r="A230" s="444" t="s">
        <v>357</v>
      </c>
      <c r="B230" s="77" t="s">
        <v>358</v>
      </c>
      <c r="C230" s="395" t="s">
        <v>16</v>
      </c>
      <c r="D230" s="35"/>
      <c r="E230" s="316"/>
      <c r="F230" s="316"/>
      <c r="G230" s="316"/>
      <c r="H230" s="316"/>
      <c r="I230" s="41">
        <v>0</v>
      </c>
      <c r="J230" s="81"/>
    </row>
    <row r="231" spans="1:10" s="82" customFormat="1" x14ac:dyDescent="0.25">
      <c r="A231" s="444" t="s">
        <v>359</v>
      </c>
      <c r="B231" s="77" t="s">
        <v>360</v>
      </c>
      <c r="C231" s="395" t="s">
        <v>16</v>
      </c>
      <c r="D231" s="35"/>
      <c r="E231" s="316"/>
      <c r="F231" s="316"/>
      <c r="G231" s="316"/>
      <c r="H231" s="316"/>
      <c r="I231" s="41">
        <v>0</v>
      </c>
      <c r="J231" s="81"/>
    </row>
    <row r="232" spans="1:10" s="80" customFormat="1" ht="18" customHeight="1" x14ac:dyDescent="0.2">
      <c r="A232" s="442" t="s">
        <v>361</v>
      </c>
      <c r="B232" s="76" t="s">
        <v>362</v>
      </c>
      <c r="C232" s="443" t="s">
        <v>16</v>
      </c>
      <c r="D232" s="61">
        <v>54.394760000000005</v>
      </c>
      <c r="E232" s="61">
        <v>102.114</v>
      </c>
      <c r="F232" s="61">
        <v>0</v>
      </c>
      <c r="G232" s="61">
        <v>0</v>
      </c>
      <c r="H232" s="61">
        <v>0</v>
      </c>
      <c r="I232" s="61">
        <v>156.50876</v>
      </c>
      <c r="J232" s="79"/>
    </row>
    <row r="233" spans="1:10" s="82" customFormat="1" x14ac:dyDescent="0.25">
      <c r="A233" s="444" t="s">
        <v>363</v>
      </c>
      <c r="B233" s="77" t="s">
        <v>364</v>
      </c>
      <c r="C233" s="395" t="s">
        <v>16</v>
      </c>
      <c r="D233" s="35">
        <v>49.2</v>
      </c>
      <c r="E233" s="35">
        <v>102.114</v>
      </c>
      <c r="F233" s="35">
        <v>0</v>
      </c>
      <c r="G233" s="35">
        <v>0</v>
      </c>
      <c r="H233" s="35">
        <v>0</v>
      </c>
      <c r="I233" s="35">
        <v>151.31400000000002</v>
      </c>
      <c r="J233" s="81"/>
    </row>
    <row r="234" spans="1:10" s="82" customFormat="1" x14ac:dyDescent="0.25">
      <c r="A234" s="444" t="s">
        <v>365</v>
      </c>
      <c r="B234" s="56" t="s">
        <v>342</v>
      </c>
      <c r="C234" s="395" t="s">
        <v>16</v>
      </c>
      <c r="D234" s="35">
        <v>49.2</v>
      </c>
      <c r="E234" s="316">
        <v>102.114</v>
      </c>
      <c r="F234" s="316"/>
      <c r="G234" s="316"/>
      <c r="H234" s="316"/>
      <c r="I234" s="41">
        <v>151.31400000000002</v>
      </c>
      <c r="J234" s="81"/>
    </row>
    <row r="235" spans="1:10" s="82" customFormat="1" x14ac:dyDescent="0.25">
      <c r="A235" s="444" t="s">
        <v>366</v>
      </c>
      <c r="B235" s="56" t="s">
        <v>344</v>
      </c>
      <c r="C235" s="395" t="s">
        <v>16</v>
      </c>
      <c r="D235" s="35"/>
      <c r="E235" s="316"/>
      <c r="F235" s="316"/>
      <c r="G235" s="316"/>
      <c r="H235" s="316"/>
      <c r="I235" s="41">
        <v>0</v>
      </c>
      <c r="J235" s="81"/>
    </row>
    <row r="236" spans="1:10" s="82" customFormat="1" x14ac:dyDescent="0.25">
      <c r="A236" s="444" t="s">
        <v>367</v>
      </c>
      <c r="B236" s="56" t="s">
        <v>346</v>
      </c>
      <c r="C236" s="395" t="s">
        <v>16</v>
      </c>
      <c r="D236" s="35"/>
      <c r="E236" s="316"/>
      <c r="F236" s="316"/>
      <c r="G236" s="316"/>
      <c r="H236" s="316"/>
      <c r="I236" s="41">
        <v>0</v>
      </c>
      <c r="J236" s="81"/>
    </row>
    <row r="237" spans="1:10" s="82" customFormat="1" x14ac:dyDescent="0.25">
      <c r="A237" s="444" t="s">
        <v>368</v>
      </c>
      <c r="B237" s="77" t="s">
        <v>221</v>
      </c>
      <c r="C237" s="395" t="s">
        <v>16</v>
      </c>
      <c r="D237" s="35"/>
      <c r="E237" s="316"/>
      <c r="F237" s="316"/>
      <c r="G237" s="316"/>
      <c r="H237" s="316"/>
      <c r="I237" s="41">
        <v>0</v>
      </c>
      <c r="J237" s="81"/>
    </row>
    <row r="238" spans="1:10" s="82" customFormat="1" x14ac:dyDescent="0.25">
      <c r="A238" s="444" t="s">
        <v>369</v>
      </c>
      <c r="B238" s="77" t="s">
        <v>370</v>
      </c>
      <c r="C238" s="395" t="s">
        <v>16</v>
      </c>
      <c r="D238" s="35">
        <v>5.1947599999999996</v>
      </c>
      <c r="E238" s="35"/>
      <c r="F238" s="35"/>
      <c r="G238" s="35"/>
      <c r="H238" s="35"/>
      <c r="I238" s="41">
        <v>5.1947599999999996</v>
      </c>
      <c r="J238" s="81"/>
    </row>
    <row r="239" spans="1:10" s="80" customFormat="1" ht="28.5" x14ac:dyDescent="0.2">
      <c r="A239" s="442" t="s">
        <v>371</v>
      </c>
      <c r="B239" s="76" t="s">
        <v>372</v>
      </c>
      <c r="C239" s="443" t="s">
        <v>16</v>
      </c>
      <c r="D239" s="61">
        <v>-6.3943923199999517</v>
      </c>
      <c r="E239" s="61">
        <v>74.599181039999962</v>
      </c>
      <c r="F239" s="61">
        <v>82.76160678719998</v>
      </c>
      <c r="G239" s="61">
        <v>78.447058756927902</v>
      </c>
      <c r="H239" s="61">
        <v>122.76893637359382</v>
      </c>
      <c r="I239" s="61">
        <v>352.18239063772171</v>
      </c>
      <c r="J239" s="79"/>
    </row>
    <row r="240" spans="1:10" s="80" customFormat="1" ht="28.5" x14ac:dyDescent="0.2">
      <c r="A240" s="442" t="s">
        <v>373</v>
      </c>
      <c r="B240" s="76" t="s">
        <v>374</v>
      </c>
      <c r="C240" s="443" t="s">
        <v>16</v>
      </c>
      <c r="D240" s="61">
        <v>11.146150000000002</v>
      </c>
      <c r="E240" s="61">
        <v>-44.481360000000002</v>
      </c>
      <c r="F240" s="61">
        <v>-41.736000000000004</v>
      </c>
      <c r="G240" s="61">
        <v>-31.543199999999999</v>
      </c>
      <c r="H240" s="61">
        <v>-22.326000000000001</v>
      </c>
      <c r="I240" s="61">
        <v>-128.94041000000001</v>
      </c>
      <c r="J240" s="79"/>
    </row>
    <row r="241" spans="1:10" s="82" customFormat="1" x14ac:dyDescent="0.25">
      <c r="A241" s="444" t="s">
        <v>375</v>
      </c>
      <c r="B241" s="77" t="s">
        <v>376</v>
      </c>
      <c r="C241" s="395" t="s">
        <v>16</v>
      </c>
      <c r="D241" s="35"/>
      <c r="E241" s="316"/>
      <c r="F241" s="316"/>
      <c r="G241" s="316"/>
      <c r="H241" s="316"/>
      <c r="I241" s="41">
        <v>0</v>
      </c>
      <c r="J241" s="81"/>
    </row>
    <row r="242" spans="1:10" s="82" customFormat="1" x14ac:dyDescent="0.25">
      <c r="A242" s="444" t="s">
        <v>377</v>
      </c>
      <c r="B242" s="77" t="s">
        <v>378</v>
      </c>
      <c r="C242" s="395" t="s">
        <v>16</v>
      </c>
      <c r="D242" s="35"/>
      <c r="E242" s="316"/>
      <c r="F242" s="316"/>
      <c r="G242" s="316"/>
      <c r="H242" s="316"/>
      <c r="I242" s="41">
        <v>0</v>
      </c>
      <c r="J242" s="81"/>
    </row>
    <row r="243" spans="1:10" s="80" customFormat="1" ht="28.5" x14ac:dyDescent="0.2">
      <c r="A243" s="442" t="s">
        <v>379</v>
      </c>
      <c r="B243" s="76" t="s">
        <v>380</v>
      </c>
      <c r="C243" s="443" t="s">
        <v>16</v>
      </c>
      <c r="D243" s="61">
        <v>4.9116299999999953</v>
      </c>
      <c r="E243" s="61">
        <v>-49.753640000000004</v>
      </c>
      <c r="F243" s="61">
        <v>0</v>
      </c>
      <c r="G243" s="61">
        <v>0</v>
      </c>
      <c r="H243" s="61">
        <v>0</v>
      </c>
      <c r="I243" s="61">
        <v>-44.842010000000009</v>
      </c>
      <c r="J243" s="79"/>
    </row>
    <row r="244" spans="1:10" s="82" customFormat="1" x14ac:dyDescent="0.25">
      <c r="A244" s="444" t="s">
        <v>381</v>
      </c>
      <c r="B244" s="77" t="s">
        <v>382</v>
      </c>
      <c r="C244" s="395" t="s">
        <v>16</v>
      </c>
      <c r="D244" s="35">
        <v>9.89</v>
      </c>
      <c r="E244" s="316">
        <v>-49.997870000000006</v>
      </c>
      <c r="F244" s="316">
        <v>0</v>
      </c>
      <c r="G244" s="316">
        <v>0</v>
      </c>
      <c r="H244" s="316">
        <v>0</v>
      </c>
      <c r="I244" s="41">
        <v>-40.107870000000005</v>
      </c>
      <c r="J244" s="81"/>
    </row>
    <row r="245" spans="1:10" s="82" customFormat="1" x14ac:dyDescent="0.25">
      <c r="A245" s="444" t="s">
        <v>383</v>
      </c>
      <c r="B245" s="77" t="s">
        <v>384</v>
      </c>
      <c r="C245" s="395" t="s">
        <v>16</v>
      </c>
      <c r="D245" s="35">
        <v>0</v>
      </c>
      <c r="E245" s="316">
        <v>0</v>
      </c>
      <c r="F245" s="316">
        <v>0</v>
      </c>
      <c r="G245" s="316">
        <v>0</v>
      </c>
      <c r="H245" s="316">
        <v>0</v>
      </c>
      <c r="I245" s="41">
        <v>0</v>
      </c>
      <c r="J245" s="81"/>
    </row>
    <row r="246" spans="1:10" s="82" customFormat="1" x14ac:dyDescent="0.25">
      <c r="A246" s="444" t="s">
        <v>385</v>
      </c>
      <c r="B246" s="417" t="s">
        <v>386</v>
      </c>
      <c r="C246" s="395" t="s">
        <v>16</v>
      </c>
      <c r="D246" s="35"/>
      <c r="E246" s="316">
        <v>0</v>
      </c>
      <c r="F246" s="316"/>
      <c r="G246" s="316"/>
      <c r="H246" s="316"/>
      <c r="I246" s="41">
        <v>0</v>
      </c>
      <c r="J246" s="81"/>
    </row>
    <row r="247" spans="1:10" s="80" customFormat="1" ht="28.5" x14ac:dyDescent="0.2">
      <c r="A247" s="442" t="s">
        <v>387</v>
      </c>
      <c r="B247" s="76" t="s">
        <v>388</v>
      </c>
      <c r="C247" s="443" t="s">
        <v>16</v>
      </c>
      <c r="D247" s="61">
        <v>9.67</v>
      </c>
      <c r="E247" s="61">
        <v>-19.635818960000044</v>
      </c>
      <c r="F247" s="61">
        <v>41.025606787199976</v>
      </c>
      <c r="G247" s="61">
        <v>46.903858756927903</v>
      </c>
      <c r="H247" s="61">
        <v>100.44293637359382</v>
      </c>
      <c r="I247" s="61">
        <v>178.40658295772167</v>
      </c>
      <c r="J247" s="79"/>
    </row>
    <row r="248" spans="1:10" s="80" customFormat="1" x14ac:dyDescent="0.25">
      <c r="A248" s="442" t="s">
        <v>389</v>
      </c>
      <c r="B248" s="76" t="s">
        <v>390</v>
      </c>
      <c r="C248" s="443" t="s">
        <v>16</v>
      </c>
      <c r="D248" s="61">
        <v>0.41855999999999999</v>
      </c>
      <c r="E248" s="360">
        <v>9.6654699999999991</v>
      </c>
      <c r="F248" s="360">
        <v>5.6726099999999997</v>
      </c>
      <c r="G248" s="360">
        <v>41.025606787199976</v>
      </c>
      <c r="H248" s="360">
        <v>46.903858756927903</v>
      </c>
      <c r="I248" s="41">
        <v>103.68610554412788</v>
      </c>
      <c r="J248" s="79"/>
    </row>
    <row r="249" spans="1:10" s="80" customFormat="1" x14ac:dyDescent="0.25">
      <c r="A249" s="442" t="s">
        <v>391</v>
      </c>
      <c r="B249" s="76" t="s">
        <v>392</v>
      </c>
      <c r="C249" s="443" t="s">
        <v>16</v>
      </c>
      <c r="D249" s="61">
        <v>9.6654699999999991</v>
      </c>
      <c r="E249" s="61">
        <v>5.6726099999999997</v>
      </c>
      <c r="F249" s="61">
        <v>41.025606787199976</v>
      </c>
      <c r="G249" s="61">
        <v>46.903858756927903</v>
      </c>
      <c r="H249" s="61">
        <v>100.44293637359382</v>
      </c>
      <c r="I249" s="41">
        <v>203.71048191772169</v>
      </c>
      <c r="J249" s="79"/>
    </row>
    <row r="250" spans="1:10" s="80" customFormat="1" ht="14.25" x14ac:dyDescent="0.2">
      <c r="A250" s="442" t="s">
        <v>393</v>
      </c>
      <c r="B250" s="76" t="s">
        <v>109</v>
      </c>
      <c r="C250" s="443" t="s">
        <v>225</v>
      </c>
      <c r="D250" s="61"/>
      <c r="E250" s="61"/>
      <c r="F250" s="61"/>
      <c r="G250" s="61"/>
      <c r="H250" s="61"/>
      <c r="I250" s="61">
        <v>0</v>
      </c>
      <c r="J250" s="79"/>
    </row>
    <row r="251" spans="1:10" s="82" customFormat="1" x14ac:dyDescent="0.25">
      <c r="A251" s="444" t="s">
        <v>394</v>
      </c>
      <c r="B251" s="77" t="s">
        <v>395</v>
      </c>
      <c r="C251" s="395" t="s">
        <v>16</v>
      </c>
      <c r="D251" s="35">
        <v>21.332000000000001</v>
      </c>
      <c r="E251" s="35">
        <v>33.386000000000003</v>
      </c>
      <c r="F251" s="35">
        <v>21.332000000000001</v>
      </c>
      <c r="G251" s="35">
        <v>22.249275999999998</v>
      </c>
      <c r="H251" s="35">
        <v>23.205994867999998</v>
      </c>
      <c r="I251" s="35">
        <v>121.505270868</v>
      </c>
      <c r="J251" s="81"/>
    </row>
    <row r="252" spans="1:10" s="82" customFormat="1" x14ac:dyDescent="0.25">
      <c r="A252" s="444" t="s">
        <v>396</v>
      </c>
      <c r="B252" s="56" t="s">
        <v>397</v>
      </c>
      <c r="C252" s="395" t="s">
        <v>16</v>
      </c>
      <c r="D252" s="35"/>
      <c r="E252" s="316"/>
      <c r="F252" s="316"/>
      <c r="G252" s="316"/>
      <c r="H252" s="316"/>
      <c r="I252" s="41">
        <v>0</v>
      </c>
      <c r="J252" s="81"/>
    </row>
    <row r="253" spans="1:10" s="82" customFormat="1" x14ac:dyDescent="0.25">
      <c r="A253" s="444" t="s">
        <v>398</v>
      </c>
      <c r="B253" s="63" t="s">
        <v>399</v>
      </c>
      <c r="C253" s="395" t="s">
        <v>16</v>
      </c>
      <c r="D253" s="35"/>
      <c r="E253" s="316"/>
      <c r="F253" s="316"/>
      <c r="G253" s="316"/>
      <c r="H253" s="316"/>
      <c r="I253" s="41">
        <v>0</v>
      </c>
      <c r="J253" s="81"/>
    </row>
    <row r="254" spans="1:10" s="82" customFormat="1" ht="30" x14ac:dyDescent="0.25">
      <c r="A254" s="444" t="s">
        <v>400</v>
      </c>
      <c r="B254" s="63" t="s">
        <v>401</v>
      </c>
      <c r="C254" s="395" t="s">
        <v>16</v>
      </c>
      <c r="D254" s="35"/>
      <c r="E254" s="316"/>
      <c r="F254" s="316"/>
      <c r="G254" s="316"/>
      <c r="H254" s="316"/>
      <c r="I254" s="41">
        <v>0</v>
      </c>
      <c r="J254" s="81"/>
    </row>
    <row r="255" spans="1:10" s="82" customFormat="1" x14ac:dyDescent="0.25">
      <c r="A255" s="444" t="s">
        <v>402</v>
      </c>
      <c r="B255" s="64" t="s">
        <v>399</v>
      </c>
      <c r="C255" s="395" t="s">
        <v>16</v>
      </c>
      <c r="D255" s="35"/>
      <c r="E255" s="316"/>
      <c r="F255" s="316"/>
      <c r="G255" s="316"/>
      <c r="H255" s="316"/>
      <c r="I255" s="41">
        <v>0</v>
      </c>
      <c r="J255" s="81"/>
    </row>
    <row r="256" spans="1:10" s="82" customFormat="1" ht="30" x14ac:dyDescent="0.25">
      <c r="A256" s="444" t="s">
        <v>403</v>
      </c>
      <c r="B256" s="63" t="s">
        <v>22</v>
      </c>
      <c r="C256" s="395" t="s">
        <v>16</v>
      </c>
      <c r="D256" s="35"/>
      <c r="E256" s="316"/>
      <c r="F256" s="316"/>
      <c r="G256" s="316"/>
      <c r="H256" s="316"/>
      <c r="I256" s="41">
        <v>0</v>
      </c>
      <c r="J256" s="81"/>
    </row>
    <row r="257" spans="1:10" s="82" customFormat="1" x14ac:dyDescent="0.25">
      <c r="A257" s="444" t="s">
        <v>404</v>
      </c>
      <c r="B257" s="64" t="s">
        <v>399</v>
      </c>
      <c r="C257" s="395" t="s">
        <v>16</v>
      </c>
      <c r="D257" s="35"/>
      <c r="E257" s="316"/>
      <c r="F257" s="316"/>
      <c r="G257" s="316"/>
      <c r="H257" s="316"/>
      <c r="I257" s="41">
        <v>0</v>
      </c>
      <c r="J257" s="81"/>
    </row>
    <row r="258" spans="1:10" s="82" customFormat="1" ht="30" x14ac:dyDescent="0.25">
      <c r="A258" s="444" t="s">
        <v>405</v>
      </c>
      <c r="B258" s="63" t="s">
        <v>24</v>
      </c>
      <c r="C258" s="395" t="s">
        <v>16</v>
      </c>
      <c r="D258" s="35"/>
      <c r="E258" s="316"/>
      <c r="F258" s="316"/>
      <c r="G258" s="316"/>
      <c r="H258" s="316"/>
      <c r="I258" s="41">
        <v>0</v>
      </c>
      <c r="J258" s="81"/>
    </row>
    <row r="259" spans="1:10" s="82" customFormat="1" x14ac:dyDescent="0.25">
      <c r="A259" s="444" t="s">
        <v>406</v>
      </c>
      <c r="B259" s="64" t="s">
        <v>399</v>
      </c>
      <c r="C259" s="395" t="s">
        <v>16</v>
      </c>
      <c r="D259" s="35"/>
      <c r="E259" s="316"/>
      <c r="F259" s="316"/>
      <c r="G259" s="316"/>
      <c r="H259" s="316"/>
      <c r="I259" s="41">
        <v>0</v>
      </c>
      <c r="J259" s="81"/>
    </row>
    <row r="260" spans="1:10" s="82" customFormat="1" x14ac:dyDescent="0.25">
      <c r="A260" s="444" t="s">
        <v>407</v>
      </c>
      <c r="B260" s="56" t="s">
        <v>408</v>
      </c>
      <c r="C260" s="395" t="s">
        <v>16</v>
      </c>
      <c r="D260" s="35"/>
      <c r="E260" s="316"/>
      <c r="F260" s="316"/>
      <c r="G260" s="316"/>
      <c r="H260" s="316"/>
      <c r="I260" s="41">
        <v>0</v>
      </c>
      <c r="J260" s="81"/>
    </row>
    <row r="261" spans="1:10" s="82" customFormat="1" x14ac:dyDescent="0.25">
      <c r="A261" s="444" t="s">
        <v>409</v>
      </c>
      <c r="B261" s="63" t="s">
        <v>399</v>
      </c>
      <c r="C261" s="395" t="s">
        <v>16</v>
      </c>
      <c r="D261" s="35"/>
      <c r="E261" s="316"/>
      <c r="F261" s="316"/>
      <c r="G261" s="316"/>
      <c r="H261" s="316"/>
      <c r="I261" s="41">
        <v>0</v>
      </c>
      <c r="J261" s="81"/>
    </row>
    <row r="262" spans="1:10" s="82" customFormat="1" x14ac:dyDescent="0.25">
      <c r="A262" s="444" t="s">
        <v>410</v>
      </c>
      <c r="B262" s="43" t="s">
        <v>411</v>
      </c>
      <c r="C262" s="395" t="s">
        <v>16</v>
      </c>
      <c r="D262" s="35">
        <v>21.332000000000001</v>
      </c>
      <c r="E262" s="316">
        <v>33.386000000000003</v>
      </c>
      <c r="F262" s="316">
        <v>21.332000000000001</v>
      </c>
      <c r="G262" s="316">
        <v>22.249275999999998</v>
      </c>
      <c r="H262" s="316">
        <v>23.205994867999998</v>
      </c>
      <c r="I262" s="41">
        <v>121.505270868</v>
      </c>
      <c r="J262" s="81"/>
    </row>
    <row r="263" spans="1:10" s="82" customFormat="1" x14ac:dyDescent="0.25">
      <c r="A263" s="444" t="s">
        <v>412</v>
      </c>
      <c r="B263" s="63" t="s">
        <v>399</v>
      </c>
      <c r="C263" s="395" t="s">
        <v>16</v>
      </c>
      <c r="D263" s="35"/>
      <c r="E263" s="316"/>
      <c r="F263" s="316"/>
      <c r="G263" s="316"/>
      <c r="H263" s="316"/>
      <c r="I263" s="41">
        <v>0</v>
      </c>
      <c r="J263" s="81"/>
    </row>
    <row r="264" spans="1:10" s="82" customFormat="1" x14ac:dyDescent="0.25">
      <c r="A264" s="444" t="s">
        <v>413</v>
      </c>
      <c r="B264" s="43" t="s">
        <v>414</v>
      </c>
      <c r="C264" s="395" t="s">
        <v>16</v>
      </c>
      <c r="D264" s="35"/>
      <c r="E264" s="316"/>
      <c r="F264" s="316"/>
      <c r="G264" s="316"/>
      <c r="H264" s="316"/>
      <c r="I264" s="41">
        <v>0</v>
      </c>
      <c r="J264" s="81"/>
    </row>
    <row r="265" spans="1:10" s="82" customFormat="1" x14ac:dyDescent="0.25">
      <c r="A265" s="444" t="s">
        <v>415</v>
      </c>
      <c r="B265" s="63" t="s">
        <v>399</v>
      </c>
      <c r="C265" s="395" t="s">
        <v>16</v>
      </c>
      <c r="D265" s="35"/>
      <c r="E265" s="316"/>
      <c r="F265" s="316"/>
      <c r="G265" s="316"/>
      <c r="H265" s="316"/>
      <c r="I265" s="41">
        <v>0</v>
      </c>
      <c r="J265" s="81"/>
    </row>
    <row r="266" spans="1:10" s="82" customFormat="1" x14ac:dyDescent="0.25">
      <c r="A266" s="444" t="s">
        <v>416</v>
      </c>
      <c r="B266" s="43" t="s">
        <v>417</v>
      </c>
      <c r="C266" s="395" t="s">
        <v>16</v>
      </c>
      <c r="D266" s="35"/>
      <c r="E266" s="316"/>
      <c r="F266" s="316"/>
      <c r="G266" s="316"/>
      <c r="H266" s="316"/>
      <c r="I266" s="41">
        <v>0</v>
      </c>
      <c r="J266" s="81"/>
    </row>
    <row r="267" spans="1:10" s="82" customFormat="1" x14ac:dyDescent="0.25">
      <c r="A267" s="444" t="s">
        <v>418</v>
      </c>
      <c r="B267" s="63" t="s">
        <v>399</v>
      </c>
      <c r="C267" s="395" t="s">
        <v>16</v>
      </c>
      <c r="D267" s="35"/>
      <c r="E267" s="316"/>
      <c r="F267" s="316"/>
      <c r="G267" s="316"/>
      <c r="H267" s="316"/>
      <c r="I267" s="41">
        <v>0</v>
      </c>
      <c r="J267" s="81"/>
    </row>
    <row r="268" spans="1:10" s="82" customFormat="1" ht="15.75" customHeight="1" x14ac:dyDescent="0.25">
      <c r="A268" s="444" t="s">
        <v>419</v>
      </c>
      <c r="B268" s="43" t="s">
        <v>420</v>
      </c>
      <c r="C268" s="395" t="s">
        <v>16</v>
      </c>
      <c r="D268" s="35"/>
      <c r="E268" s="316"/>
      <c r="F268" s="316"/>
      <c r="G268" s="316"/>
      <c r="H268" s="316"/>
      <c r="I268" s="41">
        <v>0</v>
      </c>
      <c r="J268" s="81"/>
    </row>
    <row r="269" spans="1:10" s="82" customFormat="1" x14ac:dyDescent="0.25">
      <c r="A269" s="444" t="s">
        <v>421</v>
      </c>
      <c r="B269" s="63" t="s">
        <v>399</v>
      </c>
      <c r="C269" s="395" t="s">
        <v>16</v>
      </c>
      <c r="D269" s="35"/>
      <c r="E269" s="316"/>
      <c r="F269" s="316"/>
      <c r="G269" s="316"/>
      <c r="H269" s="316"/>
      <c r="I269" s="41">
        <v>0</v>
      </c>
      <c r="J269" s="81"/>
    </row>
    <row r="270" spans="1:10" s="82" customFormat="1" x14ac:dyDescent="0.25">
      <c r="A270" s="444" t="s">
        <v>422</v>
      </c>
      <c r="B270" s="43" t="s">
        <v>423</v>
      </c>
      <c r="C270" s="395" t="s">
        <v>16</v>
      </c>
      <c r="D270" s="35"/>
      <c r="E270" s="316"/>
      <c r="F270" s="316"/>
      <c r="G270" s="316"/>
      <c r="H270" s="316"/>
      <c r="I270" s="41">
        <v>0</v>
      </c>
      <c r="J270" s="81"/>
    </row>
    <row r="271" spans="1:10" s="82" customFormat="1" x14ac:dyDescent="0.25">
      <c r="A271" s="444" t="s">
        <v>424</v>
      </c>
      <c r="B271" s="63" t="s">
        <v>399</v>
      </c>
      <c r="C271" s="395" t="s">
        <v>16</v>
      </c>
      <c r="D271" s="35"/>
      <c r="E271" s="316"/>
      <c r="F271" s="316"/>
      <c r="G271" s="316"/>
      <c r="H271" s="316"/>
      <c r="I271" s="41">
        <v>0</v>
      </c>
      <c r="J271" s="81"/>
    </row>
    <row r="272" spans="1:10" s="82" customFormat="1" ht="30" x14ac:dyDescent="0.25">
      <c r="A272" s="444" t="s">
        <v>425</v>
      </c>
      <c r="B272" s="56" t="s">
        <v>426</v>
      </c>
      <c r="C272" s="395" t="s">
        <v>16</v>
      </c>
      <c r="D272" s="35"/>
      <c r="E272" s="316"/>
      <c r="F272" s="316"/>
      <c r="G272" s="316"/>
      <c r="H272" s="316"/>
      <c r="I272" s="41">
        <v>0</v>
      </c>
      <c r="J272" s="81"/>
    </row>
    <row r="273" spans="1:10" s="82" customFormat="1" x14ac:dyDescent="0.25">
      <c r="A273" s="444" t="s">
        <v>427</v>
      </c>
      <c r="B273" s="63" t="s">
        <v>399</v>
      </c>
      <c r="C273" s="395" t="s">
        <v>16</v>
      </c>
      <c r="D273" s="35"/>
      <c r="E273" s="316"/>
      <c r="F273" s="316"/>
      <c r="G273" s="316"/>
      <c r="H273" s="316"/>
      <c r="I273" s="41">
        <v>0</v>
      </c>
      <c r="J273" s="81"/>
    </row>
    <row r="274" spans="1:10" s="82" customFormat="1" x14ac:dyDescent="0.25">
      <c r="A274" s="444" t="s">
        <v>428</v>
      </c>
      <c r="B274" s="63" t="s">
        <v>40</v>
      </c>
      <c r="C274" s="395" t="s">
        <v>16</v>
      </c>
      <c r="D274" s="35"/>
      <c r="E274" s="316"/>
      <c r="F274" s="316"/>
      <c r="G274" s="316"/>
      <c r="H274" s="316"/>
      <c r="I274" s="41">
        <v>0</v>
      </c>
      <c r="J274" s="81"/>
    </row>
    <row r="275" spans="1:10" s="82" customFormat="1" x14ac:dyDescent="0.25">
      <c r="A275" s="444" t="s">
        <v>429</v>
      </c>
      <c r="B275" s="64" t="s">
        <v>399</v>
      </c>
      <c r="C275" s="395" t="s">
        <v>16</v>
      </c>
      <c r="D275" s="35"/>
      <c r="E275" s="316"/>
      <c r="F275" s="316"/>
      <c r="G275" s="316"/>
      <c r="H275" s="316"/>
      <c r="I275" s="41">
        <v>0</v>
      </c>
      <c r="J275" s="81"/>
    </row>
    <row r="276" spans="1:10" s="82" customFormat="1" x14ac:dyDescent="0.25">
      <c r="A276" s="444" t="s">
        <v>430</v>
      </c>
      <c r="B276" s="63" t="s">
        <v>42</v>
      </c>
      <c r="C276" s="395" t="s">
        <v>16</v>
      </c>
      <c r="D276" s="35"/>
      <c r="E276" s="316"/>
      <c r="F276" s="316"/>
      <c r="G276" s="316"/>
      <c r="H276" s="316"/>
      <c r="I276" s="41">
        <v>0</v>
      </c>
      <c r="J276" s="81"/>
    </row>
    <row r="277" spans="1:10" s="82" customFormat="1" x14ac:dyDescent="0.25">
      <c r="A277" s="444" t="s">
        <v>431</v>
      </c>
      <c r="B277" s="64" t="s">
        <v>399</v>
      </c>
      <c r="C277" s="395" t="s">
        <v>16</v>
      </c>
      <c r="D277" s="35"/>
      <c r="E277" s="316"/>
      <c r="F277" s="316"/>
      <c r="G277" s="316"/>
      <c r="H277" s="316"/>
      <c r="I277" s="41">
        <v>0</v>
      </c>
      <c r="J277" s="81"/>
    </row>
    <row r="278" spans="1:10" s="82" customFormat="1" x14ac:dyDescent="0.25">
      <c r="A278" s="444" t="s">
        <v>432</v>
      </c>
      <c r="B278" s="56" t="s">
        <v>433</v>
      </c>
      <c r="C278" s="395" t="s">
        <v>16</v>
      </c>
      <c r="D278" s="35"/>
      <c r="E278" s="316"/>
      <c r="F278" s="316"/>
      <c r="G278" s="316"/>
      <c r="H278" s="316"/>
      <c r="I278" s="41">
        <v>0</v>
      </c>
      <c r="J278" s="81"/>
    </row>
    <row r="279" spans="1:10" s="82" customFormat="1" x14ac:dyDescent="0.25">
      <c r="A279" s="444" t="s">
        <v>434</v>
      </c>
      <c r="B279" s="63" t="s">
        <v>399</v>
      </c>
      <c r="C279" s="395" t="s">
        <v>16</v>
      </c>
      <c r="D279" s="35"/>
      <c r="E279" s="316"/>
      <c r="F279" s="316"/>
      <c r="G279" s="316"/>
      <c r="H279" s="316"/>
      <c r="I279" s="41">
        <v>0</v>
      </c>
      <c r="J279" s="81"/>
    </row>
    <row r="280" spans="1:10" s="82" customFormat="1" x14ac:dyDescent="0.25">
      <c r="A280" s="444" t="s">
        <v>435</v>
      </c>
      <c r="B280" s="77" t="s">
        <v>436</v>
      </c>
      <c r="C280" s="395" t="s">
        <v>16</v>
      </c>
      <c r="D280" s="35">
        <v>118.405</v>
      </c>
      <c r="E280" s="35">
        <v>54.824999999999996</v>
      </c>
      <c r="F280" s="35">
        <v>118.405</v>
      </c>
      <c r="G280" s="35">
        <v>123.496415</v>
      </c>
      <c r="H280" s="35">
        <v>128.80676084499999</v>
      </c>
      <c r="I280" s="35">
        <v>543.93817584499993</v>
      </c>
      <c r="J280" s="81"/>
    </row>
    <row r="281" spans="1:10" s="82" customFormat="1" x14ac:dyDescent="0.25">
      <c r="A281" s="444" t="s">
        <v>437</v>
      </c>
      <c r="B281" s="56" t="s">
        <v>438</v>
      </c>
      <c r="C281" s="395" t="s">
        <v>16</v>
      </c>
      <c r="D281" s="35"/>
      <c r="E281" s="316"/>
      <c r="F281" s="316"/>
      <c r="G281" s="316"/>
      <c r="H281" s="316"/>
      <c r="I281" s="41">
        <v>0</v>
      </c>
      <c r="J281" s="81"/>
    </row>
    <row r="282" spans="1:10" s="82" customFormat="1" x14ac:dyDescent="0.25">
      <c r="A282" s="444" t="s">
        <v>439</v>
      </c>
      <c r="B282" s="63" t="s">
        <v>399</v>
      </c>
      <c r="C282" s="395" t="s">
        <v>16</v>
      </c>
      <c r="D282" s="35"/>
      <c r="E282" s="316"/>
      <c r="F282" s="316"/>
      <c r="G282" s="316"/>
      <c r="H282" s="316"/>
      <c r="I282" s="41">
        <v>0</v>
      </c>
      <c r="J282" s="81"/>
    </row>
    <row r="283" spans="1:10" s="82" customFormat="1" x14ac:dyDescent="0.25">
      <c r="A283" s="444" t="s">
        <v>440</v>
      </c>
      <c r="B283" s="56" t="s">
        <v>441</v>
      </c>
      <c r="C283" s="395" t="s">
        <v>16</v>
      </c>
      <c r="D283" s="35"/>
      <c r="E283" s="316"/>
      <c r="F283" s="316"/>
      <c r="G283" s="316"/>
      <c r="H283" s="316"/>
      <c r="I283" s="41">
        <v>0</v>
      </c>
      <c r="J283" s="81"/>
    </row>
    <row r="284" spans="1:10" s="82" customFormat="1" x14ac:dyDescent="0.25">
      <c r="A284" s="444" t="s">
        <v>442</v>
      </c>
      <c r="B284" s="63" t="s">
        <v>268</v>
      </c>
      <c r="C284" s="395" t="s">
        <v>16</v>
      </c>
      <c r="D284" s="35"/>
      <c r="E284" s="316"/>
      <c r="F284" s="316"/>
      <c r="G284" s="316"/>
      <c r="H284" s="316"/>
      <c r="I284" s="41">
        <v>0</v>
      </c>
      <c r="J284" s="81"/>
    </row>
    <row r="285" spans="1:10" s="82" customFormat="1" x14ac:dyDescent="0.25">
      <c r="A285" s="444" t="s">
        <v>443</v>
      </c>
      <c r="B285" s="64" t="s">
        <v>399</v>
      </c>
      <c r="C285" s="395" t="s">
        <v>16</v>
      </c>
      <c r="D285" s="35"/>
      <c r="E285" s="316"/>
      <c r="F285" s="316"/>
      <c r="G285" s="316"/>
      <c r="H285" s="316"/>
      <c r="I285" s="41">
        <v>0</v>
      </c>
      <c r="J285" s="81"/>
    </row>
    <row r="286" spans="1:10" s="82" customFormat="1" x14ac:dyDescent="0.25">
      <c r="A286" s="444" t="s">
        <v>444</v>
      </c>
      <c r="B286" s="63" t="s">
        <v>445</v>
      </c>
      <c r="C286" s="395" t="s">
        <v>16</v>
      </c>
      <c r="D286" s="35"/>
      <c r="E286" s="316"/>
      <c r="F286" s="316"/>
      <c r="G286" s="316"/>
      <c r="H286" s="316"/>
      <c r="I286" s="41">
        <v>0</v>
      </c>
      <c r="J286" s="81"/>
    </row>
    <row r="287" spans="1:10" s="82" customFormat="1" x14ac:dyDescent="0.25">
      <c r="A287" s="444" t="s">
        <v>446</v>
      </c>
      <c r="B287" s="64" t="s">
        <v>399</v>
      </c>
      <c r="C287" s="395" t="s">
        <v>16</v>
      </c>
      <c r="D287" s="35"/>
      <c r="E287" s="316"/>
      <c r="F287" s="316"/>
      <c r="G287" s="316"/>
      <c r="H287" s="316"/>
      <c r="I287" s="41">
        <v>0</v>
      </c>
      <c r="J287" s="81"/>
    </row>
    <row r="288" spans="1:10" s="82" customFormat="1" ht="30" x14ac:dyDescent="0.25">
      <c r="A288" s="444" t="s">
        <v>447</v>
      </c>
      <c r="B288" s="56" t="s">
        <v>448</v>
      </c>
      <c r="C288" s="395" t="s">
        <v>16</v>
      </c>
      <c r="D288" s="35"/>
      <c r="E288" s="316"/>
      <c r="F288" s="316"/>
      <c r="G288" s="316"/>
      <c r="H288" s="316"/>
      <c r="I288" s="41">
        <v>0</v>
      </c>
      <c r="J288" s="81"/>
    </row>
    <row r="289" spans="1:10" s="82" customFormat="1" x14ac:dyDescent="0.25">
      <c r="A289" s="444" t="s">
        <v>449</v>
      </c>
      <c r="B289" s="63" t="s">
        <v>399</v>
      </c>
      <c r="C289" s="395" t="s">
        <v>16</v>
      </c>
      <c r="D289" s="35"/>
      <c r="E289" s="316"/>
      <c r="F289" s="316"/>
      <c r="G289" s="316"/>
      <c r="H289" s="316"/>
      <c r="I289" s="41">
        <v>0</v>
      </c>
      <c r="J289" s="81"/>
    </row>
    <row r="290" spans="1:10" s="82" customFormat="1" x14ac:dyDescent="0.25">
      <c r="A290" s="444" t="s">
        <v>450</v>
      </c>
      <c r="B290" s="56" t="s">
        <v>451</v>
      </c>
      <c r="C290" s="395" t="s">
        <v>16</v>
      </c>
      <c r="D290" s="35">
        <v>15.956</v>
      </c>
      <c r="E290" s="316">
        <v>14.188470000000001</v>
      </c>
      <c r="F290" s="316">
        <v>3.9809999999999999</v>
      </c>
      <c r="G290" s="316">
        <v>4.152183</v>
      </c>
      <c r="H290" s="316">
        <v>4.3307268689999994</v>
      </c>
      <c r="I290" s="41">
        <v>42.608379869000004</v>
      </c>
      <c r="J290" s="81"/>
    </row>
    <row r="291" spans="1:10" s="82" customFormat="1" x14ac:dyDescent="0.25">
      <c r="A291" s="444" t="s">
        <v>452</v>
      </c>
      <c r="B291" s="63" t="s">
        <v>399</v>
      </c>
      <c r="C291" s="395" t="s">
        <v>16</v>
      </c>
      <c r="D291" s="35">
        <v>0</v>
      </c>
      <c r="E291" s="316">
        <v>0</v>
      </c>
      <c r="F291" s="316">
        <v>0</v>
      </c>
      <c r="G291" s="316">
        <v>0</v>
      </c>
      <c r="H291" s="316">
        <v>0</v>
      </c>
      <c r="I291" s="41">
        <v>0</v>
      </c>
      <c r="J291" s="81"/>
    </row>
    <row r="292" spans="1:10" s="82" customFormat="1" x14ac:dyDescent="0.25">
      <c r="A292" s="444" t="s">
        <v>453</v>
      </c>
      <c r="B292" s="56" t="s">
        <v>454</v>
      </c>
      <c r="C292" s="395" t="s">
        <v>16</v>
      </c>
      <c r="D292" s="35">
        <v>3</v>
      </c>
      <c r="E292" s="316">
        <v>2.3130000000000002</v>
      </c>
      <c r="F292" s="316">
        <v>3</v>
      </c>
      <c r="G292" s="316">
        <v>3.24</v>
      </c>
      <c r="H292" s="316">
        <v>3.4992000000000005</v>
      </c>
      <c r="I292" s="41">
        <v>15.052200000000001</v>
      </c>
      <c r="J292" s="81"/>
    </row>
    <row r="293" spans="1:10" s="82" customFormat="1" x14ac:dyDescent="0.25">
      <c r="A293" s="444" t="s">
        <v>455</v>
      </c>
      <c r="B293" s="63" t="s">
        <v>399</v>
      </c>
      <c r="C293" s="395" t="s">
        <v>16</v>
      </c>
      <c r="D293" s="35">
        <v>0</v>
      </c>
      <c r="E293" s="316"/>
      <c r="F293" s="316">
        <v>0</v>
      </c>
      <c r="G293" s="316">
        <v>0</v>
      </c>
      <c r="H293" s="316">
        <v>0</v>
      </c>
      <c r="I293" s="41">
        <v>0</v>
      </c>
      <c r="J293" s="81"/>
    </row>
    <row r="294" spans="1:10" s="82" customFormat="1" x14ac:dyDescent="0.25">
      <c r="A294" s="444" t="s">
        <v>456</v>
      </c>
      <c r="B294" s="56" t="s">
        <v>457</v>
      </c>
      <c r="C294" s="395" t="s">
        <v>16</v>
      </c>
      <c r="D294" s="35"/>
      <c r="E294" s="316"/>
      <c r="F294" s="316"/>
      <c r="G294" s="316"/>
      <c r="H294" s="316"/>
      <c r="I294" s="41">
        <v>0</v>
      </c>
      <c r="J294" s="81"/>
    </row>
    <row r="295" spans="1:10" s="82" customFormat="1" x14ac:dyDescent="0.25">
      <c r="A295" s="444" t="s">
        <v>458</v>
      </c>
      <c r="B295" s="63" t="s">
        <v>399</v>
      </c>
      <c r="C295" s="395" t="s">
        <v>16</v>
      </c>
      <c r="D295" s="35"/>
      <c r="E295" s="316"/>
      <c r="F295" s="316"/>
      <c r="G295" s="316"/>
      <c r="H295" s="316"/>
      <c r="I295" s="41">
        <v>0</v>
      </c>
      <c r="J295" s="81"/>
    </row>
    <row r="296" spans="1:10" s="82" customFormat="1" x14ac:dyDescent="0.25">
      <c r="A296" s="444" t="s">
        <v>459</v>
      </c>
      <c r="B296" s="56" t="s">
        <v>460</v>
      </c>
      <c r="C296" s="395" t="s">
        <v>16</v>
      </c>
      <c r="D296" s="35"/>
      <c r="E296" s="316"/>
      <c r="F296" s="316"/>
      <c r="G296" s="316"/>
      <c r="H296" s="316"/>
      <c r="I296" s="41">
        <v>0</v>
      </c>
      <c r="J296" s="81"/>
    </row>
    <row r="297" spans="1:10" s="82" customFormat="1" x14ac:dyDescent="0.25">
      <c r="A297" s="444" t="s">
        <v>461</v>
      </c>
      <c r="B297" s="63" t="s">
        <v>399</v>
      </c>
      <c r="C297" s="395" t="s">
        <v>16</v>
      </c>
      <c r="D297" s="35"/>
      <c r="E297" s="316"/>
      <c r="F297" s="316"/>
      <c r="G297" s="316"/>
      <c r="H297" s="316"/>
      <c r="I297" s="41">
        <v>0</v>
      </c>
      <c r="J297" s="81"/>
    </row>
    <row r="298" spans="1:10" s="82" customFormat="1" ht="30" x14ac:dyDescent="0.25">
      <c r="A298" s="444" t="s">
        <v>462</v>
      </c>
      <c r="B298" s="56" t="s">
        <v>463</v>
      </c>
      <c r="C298" s="395" t="s">
        <v>16</v>
      </c>
      <c r="D298" s="35"/>
      <c r="E298" s="316"/>
      <c r="F298" s="316"/>
      <c r="G298" s="316"/>
      <c r="H298" s="316"/>
      <c r="I298" s="41">
        <v>0</v>
      </c>
      <c r="J298" s="81"/>
    </row>
    <row r="299" spans="1:10" s="82" customFormat="1" x14ac:dyDescent="0.25">
      <c r="A299" s="444" t="s">
        <v>464</v>
      </c>
      <c r="B299" s="63" t="s">
        <v>399</v>
      </c>
      <c r="C299" s="395" t="s">
        <v>16</v>
      </c>
      <c r="D299" s="35"/>
      <c r="E299" s="316"/>
      <c r="F299" s="316"/>
      <c r="G299" s="316"/>
      <c r="H299" s="316"/>
      <c r="I299" s="41">
        <v>0</v>
      </c>
      <c r="J299" s="81"/>
    </row>
    <row r="300" spans="1:10" s="82" customFormat="1" x14ac:dyDescent="0.25">
      <c r="A300" s="444" t="s">
        <v>465</v>
      </c>
      <c r="B300" s="56" t="s">
        <v>466</v>
      </c>
      <c r="C300" s="395" t="s">
        <v>16</v>
      </c>
      <c r="D300" s="35"/>
      <c r="E300" s="316"/>
      <c r="F300" s="316"/>
      <c r="G300" s="316"/>
      <c r="H300" s="316"/>
      <c r="I300" s="41">
        <v>0</v>
      </c>
      <c r="J300" s="81"/>
    </row>
    <row r="301" spans="1:10" s="82" customFormat="1" x14ac:dyDescent="0.25">
      <c r="A301" s="444" t="s">
        <v>467</v>
      </c>
      <c r="B301" s="63" t="s">
        <v>399</v>
      </c>
      <c r="C301" s="395" t="s">
        <v>16</v>
      </c>
      <c r="D301" s="35"/>
      <c r="E301" s="316"/>
      <c r="F301" s="316"/>
      <c r="G301" s="316"/>
      <c r="H301" s="316"/>
      <c r="I301" s="41">
        <v>0</v>
      </c>
      <c r="J301" s="81"/>
    </row>
    <row r="302" spans="1:10" s="82" customFormat="1" ht="30" x14ac:dyDescent="0.25">
      <c r="A302" s="444" t="s">
        <v>468</v>
      </c>
      <c r="B302" s="77" t="s">
        <v>469</v>
      </c>
      <c r="C302" s="395" t="s">
        <v>470</v>
      </c>
      <c r="D302" s="35"/>
      <c r="E302" s="316"/>
      <c r="F302" s="316"/>
      <c r="G302" s="316"/>
      <c r="H302" s="316"/>
      <c r="I302" s="41">
        <v>0</v>
      </c>
      <c r="J302" s="81"/>
    </row>
    <row r="303" spans="1:10" s="82" customFormat="1" x14ac:dyDescent="0.25">
      <c r="A303" s="444" t="s">
        <v>471</v>
      </c>
      <c r="B303" s="56" t="s">
        <v>472</v>
      </c>
      <c r="C303" s="395" t="s">
        <v>470</v>
      </c>
      <c r="D303" s="35"/>
      <c r="E303" s="316"/>
      <c r="F303" s="316"/>
      <c r="G303" s="316"/>
      <c r="H303" s="316"/>
      <c r="I303" s="41">
        <v>0</v>
      </c>
      <c r="J303" s="81"/>
    </row>
    <row r="304" spans="1:10" s="82" customFormat="1" ht="30" x14ac:dyDescent="0.25">
      <c r="A304" s="444" t="s">
        <v>473</v>
      </c>
      <c r="B304" s="56" t="s">
        <v>474</v>
      </c>
      <c r="C304" s="395" t="s">
        <v>470</v>
      </c>
      <c r="D304" s="35"/>
      <c r="E304" s="316"/>
      <c r="F304" s="316"/>
      <c r="G304" s="316"/>
      <c r="H304" s="316"/>
      <c r="I304" s="41">
        <v>0</v>
      </c>
      <c r="J304" s="81"/>
    </row>
    <row r="305" spans="1:10" s="82" customFormat="1" ht="30" x14ac:dyDescent="0.25">
      <c r="A305" s="444" t="s">
        <v>475</v>
      </c>
      <c r="B305" s="56" t="s">
        <v>476</v>
      </c>
      <c r="C305" s="395" t="s">
        <v>470</v>
      </c>
      <c r="D305" s="35"/>
      <c r="E305" s="316"/>
      <c r="F305" s="316"/>
      <c r="G305" s="316"/>
      <c r="H305" s="316"/>
      <c r="I305" s="41">
        <v>0</v>
      </c>
      <c r="J305" s="81"/>
    </row>
    <row r="306" spans="1:10" s="82" customFormat="1" ht="30" x14ac:dyDescent="0.25">
      <c r="A306" s="444" t="s">
        <v>477</v>
      </c>
      <c r="B306" s="56" t="s">
        <v>478</v>
      </c>
      <c r="C306" s="395" t="s">
        <v>470</v>
      </c>
      <c r="D306" s="35"/>
      <c r="E306" s="316"/>
      <c r="F306" s="316"/>
      <c r="G306" s="316"/>
      <c r="H306" s="316"/>
      <c r="I306" s="41">
        <v>0</v>
      </c>
      <c r="J306" s="81"/>
    </row>
    <row r="307" spans="1:10" s="82" customFormat="1" x14ac:dyDescent="0.25">
      <c r="A307" s="444" t="s">
        <v>479</v>
      </c>
      <c r="B307" s="43" t="s">
        <v>480</v>
      </c>
      <c r="C307" s="395" t="s">
        <v>470</v>
      </c>
      <c r="D307" s="35"/>
      <c r="E307" s="316"/>
      <c r="F307" s="316"/>
      <c r="G307" s="316"/>
      <c r="H307" s="316"/>
      <c r="I307" s="41">
        <v>0</v>
      </c>
      <c r="J307" s="81"/>
    </row>
    <row r="308" spans="1:10" s="82" customFormat="1" x14ac:dyDescent="0.25">
      <c r="A308" s="444" t="s">
        <v>481</v>
      </c>
      <c r="B308" s="43" t="s">
        <v>482</v>
      </c>
      <c r="C308" s="395" t="s">
        <v>470</v>
      </c>
      <c r="D308" s="35"/>
      <c r="E308" s="316"/>
      <c r="F308" s="316"/>
      <c r="G308" s="316"/>
      <c r="H308" s="316"/>
      <c r="I308" s="41">
        <v>0</v>
      </c>
      <c r="J308" s="81"/>
    </row>
    <row r="309" spans="1:10" s="82" customFormat="1" x14ac:dyDescent="0.25">
      <c r="A309" s="444" t="s">
        <v>483</v>
      </c>
      <c r="B309" s="43" t="s">
        <v>484</v>
      </c>
      <c r="C309" s="395" t="s">
        <v>470</v>
      </c>
      <c r="D309" s="35"/>
      <c r="E309" s="316"/>
      <c r="F309" s="316"/>
      <c r="G309" s="316"/>
      <c r="H309" s="316"/>
      <c r="I309" s="41">
        <v>0</v>
      </c>
      <c r="J309" s="81"/>
    </row>
    <row r="310" spans="1:10" s="82" customFormat="1" ht="19.5" customHeight="1" x14ac:dyDescent="0.25">
      <c r="A310" s="444" t="s">
        <v>485</v>
      </c>
      <c r="B310" s="43" t="s">
        <v>486</v>
      </c>
      <c r="C310" s="395" t="s">
        <v>470</v>
      </c>
      <c r="D310" s="35"/>
      <c r="E310" s="316"/>
      <c r="F310" s="316"/>
      <c r="G310" s="316"/>
      <c r="H310" s="316"/>
      <c r="I310" s="41">
        <v>0</v>
      </c>
      <c r="J310" s="81"/>
    </row>
    <row r="311" spans="1:10" s="82" customFormat="1" ht="19.5" customHeight="1" x14ac:dyDescent="0.25">
      <c r="A311" s="444" t="s">
        <v>487</v>
      </c>
      <c r="B311" s="43" t="s">
        <v>488</v>
      </c>
      <c r="C311" s="395" t="s">
        <v>470</v>
      </c>
      <c r="D311" s="35"/>
      <c r="E311" s="316"/>
      <c r="F311" s="316"/>
      <c r="G311" s="316"/>
      <c r="H311" s="316"/>
      <c r="I311" s="41">
        <v>0</v>
      </c>
      <c r="J311" s="81"/>
    </row>
    <row r="312" spans="1:10" s="82" customFormat="1" ht="36.75" customHeight="1" x14ac:dyDescent="0.25">
      <c r="A312" s="444" t="s">
        <v>489</v>
      </c>
      <c r="B312" s="56" t="s">
        <v>490</v>
      </c>
      <c r="C312" s="395" t="s">
        <v>470</v>
      </c>
      <c r="D312" s="35"/>
      <c r="E312" s="316"/>
      <c r="F312" s="316"/>
      <c r="G312" s="316"/>
      <c r="H312" s="316"/>
      <c r="I312" s="41">
        <v>0</v>
      </c>
      <c r="J312" s="81"/>
    </row>
    <row r="313" spans="1:10" s="82" customFormat="1" ht="19.5" customHeight="1" x14ac:dyDescent="0.25">
      <c r="A313" s="444" t="s">
        <v>491</v>
      </c>
      <c r="B313" s="100" t="s">
        <v>40</v>
      </c>
      <c r="C313" s="395" t="s">
        <v>470</v>
      </c>
      <c r="D313" s="35"/>
      <c r="E313" s="316"/>
      <c r="F313" s="316"/>
      <c r="G313" s="316"/>
      <c r="H313" s="316"/>
      <c r="I313" s="41">
        <v>0</v>
      </c>
      <c r="J313" s="81"/>
    </row>
    <row r="314" spans="1:10" s="82" customFormat="1" ht="19.5" customHeight="1" x14ac:dyDescent="0.25">
      <c r="A314" s="444" t="s">
        <v>492</v>
      </c>
      <c r="B314" s="100" t="s">
        <v>42</v>
      </c>
      <c r="C314" s="395" t="s">
        <v>470</v>
      </c>
      <c r="D314" s="35"/>
      <c r="E314" s="316"/>
      <c r="F314" s="316"/>
      <c r="G314" s="316"/>
      <c r="H314" s="316"/>
      <c r="I314" s="41">
        <v>0</v>
      </c>
      <c r="J314" s="81"/>
    </row>
    <row r="315" spans="1:10" s="82" customFormat="1" ht="15.6" customHeight="1" x14ac:dyDescent="0.25">
      <c r="A315" s="486" t="s">
        <v>493</v>
      </c>
      <c r="B315" s="486"/>
      <c r="C315" s="486"/>
      <c r="D315" s="486"/>
      <c r="E315" s="486"/>
      <c r="F315" s="486"/>
      <c r="G315" s="486"/>
      <c r="H315" s="486"/>
      <c r="I315" s="486"/>
      <c r="J315" s="81"/>
    </row>
    <row r="316" spans="1:10" s="79" customFormat="1" ht="28.5" x14ac:dyDescent="0.2">
      <c r="A316" s="442" t="s">
        <v>494</v>
      </c>
      <c r="B316" s="76" t="s">
        <v>495</v>
      </c>
      <c r="C316" s="443" t="s">
        <v>225</v>
      </c>
      <c r="D316" s="106" t="s">
        <v>496</v>
      </c>
      <c r="E316" s="106" t="s">
        <v>496</v>
      </c>
      <c r="F316" s="106" t="s">
        <v>496</v>
      </c>
      <c r="G316" s="106" t="s">
        <v>496</v>
      </c>
      <c r="H316" s="106" t="s">
        <v>496</v>
      </c>
      <c r="I316" s="106">
        <v>0</v>
      </c>
    </row>
    <row r="317" spans="1:10" outlineLevel="2" x14ac:dyDescent="0.25">
      <c r="A317" s="444" t="s">
        <v>497</v>
      </c>
      <c r="B317" s="77" t="s">
        <v>498</v>
      </c>
      <c r="C317" s="395" t="s">
        <v>499</v>
      </c>
      <c r="D317" s="35"/>
      <c r="E317" s="41"/>
      <c r="F317" s="41"/>
      <c r="G317" s="41"/>
      <c r="H317" s="41"/>
      <c r="I317" s="41">
        <v>0</v>
      </c>
    </row>
    <row r="318" spans="1:10" outlineLevel="2" x14ac:dyDescent="0.25">
      <c r="A318" s="444" t="s">
        <v>500</v>
      </c>
      <c r="B318" s="77" t="s">
        <v>501</v>
      </c>
      <c r="C318" s="395" t="s">
        <v>502</v>
      </c>
      <c r="D318" s="35"/>
      <c r="E318" s="41"/>
      <c r="F318" s="41"/>
      <c r="G318" s="41"/>
      <c r="H318" s="41"/>
      <c r="I318" s="41">
        <v>0</v>
      </c>
    </row>
    <row r="319" spans="1:10" outlineLevel="2" x14ac:dyDescent="0.25">
      <c r="A319" s="444" t="s">
        <v>503</v>
      </c>
      <c r="B319" s="77" t="s">
        <v>504</v>
      </c>
      <c r="C319" s="395" t="s">
        <v>499</v>
      </c>
      <c r="D319" s="35"/>
      <c r="E319" s="41"/>
      <c r="F319" s="41"/>
      <c r="G319" s="41"/>
      <c r="H319" s="41"/>
      <c r="I319" s="41">
        <v>0</v>
      </c>
    </row>
    <row r="320" spans="1:10" outlineLevel="2" x14ac:dyDescent="0.25">
      <c r="A320" s="444" t="s">
        <v>505</v>
      </c>
      <c r="B320" s="77" t="s">
        <v>506</v>
      </c>
      <c r="C320" s="395" t="s">
        <v>502</v>
      </c>
      <c r="D320" s="35"/>
      <c r="E320" s="41"/>
      <c r="F320" s="41"/>
      <c r="G320" s="41"/>
      <c r="H320" s="41"/>
      <c r="I320" s="41">
        <v>0</v>
      </c>
    </row>
    <row r="321" spans="1:9" outlineLevel="2" x14ac:dyDescent="0.25">
      <c r="A321" s="444" t="s">
        <v>507</v>
      </c>
      <c r="B321" s="77" t="s">
        <v>508</v>
      </c>
      <c r="C321" s="395" t="s">
        <v>509</v>
      </c>
      <c r="D321" s="35"/>
      <c r="E321" s="41"/>
      <c r="F321" s="41"/>
      <c r="G321" s="41"/>
      <c r="H321" s="41"/>
      <c r="I321" s="41">
        <v>0</v>
      </c>
    </row>
    <row r="322" spans="1:9" outlineLevel="2" x14ac:dyDescent="0.25">
      <c r="A322" s="444" t="s">
        <v>510</v>
      </c>
      <c r="B322" s="77" t="s">
        <v>511</v>
      </c>
      <c r="C322" s="395" t="s">
        <v>225</v>
      </c>
      <c r="D322" s="39" t="s">
        <v>496</v>
      </c>
      <c r="E322" s="39" t="s">
        <v>496</v>
      </c>
      <c r="F322" s="39" t="s">
        <v>496</v>
      </c>
      <c r="G322" s="39" t="s">
        <v>496</v>
      </c>
      <c r="H322" s="39" t="s">
        <v>496</v>
      </c>
      <c r="I322" s="39">
        <v>0</v>
      </c>
    </row>
    <row r="323" spans="1:9" outlineLevel="2" x14ac:dyDescent="0.25">
      <c r="A323" s="444" t="s">
        <v>512</v>
      </c>
      <c r="B323" s="56" t="s">
        <v>513</v>
      </c>
      <c r="C323" s="395" t="s">
        <v>509</v>
      </c>
      <c r="D323" s="35"/>
      <c r="E323" s="41"/>
      <c r="F323" s="41"/>
      <c r="G323" s="41"/>
      <c r="H323" s="41"/>
      <c r="I323" s="41">
        <v>0</v>
      </c>
    </row>
    <row r="324" spans="1:9" outlineLevel="2" x14ac:dyDescent="0.25">
      <c r="A324" s="444" t="s">
        <v>514</v>
      </c>
      <c r="B324" s="56" t="s">
        <v>515</v>
      </c>
      <c r="C324" s="395" t="s">
        <v>516</v>
      </c>
      <c r="D324" s="35"/>
      <c r="E324" s="41"/>
      <c r="F324" s="41"/>
      <c r="G324" s="41"/>
      <c r="H324" s="41"/>
      <c r="I324" s="41">
        <v>0</v>
      </c>
    </row>
    <row r="325" spans="1:9" outlineLevel="2" x14ac:dyDescent="0.25">
      <c r="A325" s="444" t="s">
        <v>517</v>
      </c>
      <c r="B325" s="77" t="s">
        <v>518</v>
      </c>
      <c r="C325" s="395" t="s">
        <v>225</v>
      </c>
      <c r="D325" s="39" t="s">
        <v>496</v>
      </c>
      <c r="E325" s="39" t="s">
        <v>496</v>
      </c>
      <c r="F325" s="39" t="s">
        <v>496</v>
      </c>
      <c r="G325" s="39" t="s">
        <v>496</v>
      </c>
      <c r="H325" s="39" t="s">
        <v>496</v>
      </c>
      <c r="I325" s="39">
        <v>0</v>
      </c>
    </row>
    <row r="326" spans="1:9" outlineLevel="2" x14ac:dyDescent="0.25">
      <c r="A326" s="444" t="s">
        <v>519</v>
      </c>
      <c r="B326" s="56" t="s">
        <v>513</v>
      </c>
      <c r="C326" s="395" t="s">
        <v>509</v>
      </c>
      <c r="D326" s="35"/>
      <c r="E326" s="41"/>
      <c r="F326" s="41"/>
      <c r="G326" s="41"/>
      <c r="H326" s="41"/>
      <c r="I326" s="41">
        <v>0</v>
      </c>
    </row>
    <row r="327" spans="1:9" outlineLevel="2" x14ac:dyDescent="0.25">
      <c r="A327" s="444" t="s">
        <v>520</v>
      </c>
      <c r="B327" s="56" t="s">
        <v>521</v>
      </c>
      <c r="C327" s="395" t="s">
        <v>499</v>
      </c>
      <c r="D327" s="35"/>
      <c r="E327" s="41"/>
      <c r="F327" s="41"/>
      <c r="G327" s="41"/>
      <c r="H327" s="41"/>
      <c r="I327" s="41">
        <v>0</v>
      </c>
    </row>
    <row r="328" spans="1:9" outlineLevel="2" x14ac:dyDescent="0.25">
      <c r="A328" s="444" t="s">
        <v>522</v>
      </c>
      <c r="B328" s="56" t="s">
        <v>515</v>
      </c>
      <c r="C328" s="395" t="s">
        <v>516</v>
      </c>
      <c r="D328" s="35"/>
      <c r="E328" s="41"/>
      <c r="F328" s="41"/>
      <c r="G328" s="41"/>
      <c r="H328" s="41"/>
      <c r="I328" s="41">
        <v>0</v>
      </c>
    </row>
    <row r="329" spans="1:9" outlineLevel="2" x14ac:dyDescent="0.25">
      <c r="A329" s="444" t="s">
        <v>523</v>
      </c>
      <c r="B329" s="77" t="s">
        <v>524</v>
      </c>
      <c r="C329" s="395" t="s">
        <v>225</v>
      </c>
      <c r="D329" s="39" t="s">
        <v>496</v>
      </c>
      <c r="E329" s="39" t="s">
        <v>496</v>
      </c>
      <c r="F329" s="39" t="s">
        <v>496</v>
      </c>
      <c r="G329" s="39" t="s">
        <v>496</v>
      </c>
      <c r="H329" s="39" t="s">
        <v>496</v>
      </c>
      <c r="I329" s="39">
        <v>0</v>
      </c>
    </row>
    <row r="330" spans="1:9" outlineLevel="2" x14ac:dyDescent="0.25">
      <c r="A330" s="444" t="s">
        <v>525</v>
      </c>
      <c r="B330" s="56" t="s">
        <v>513</v>
      </c>
      <c r="C330" s="395" t="s">
        <v>509</v>
      </c>
      <c r="D330" s="35"/>
      <c r="E330" s="41"/>
      <c r="F330" s="41"/>
      <c r="G330" s="41"/>
      <c r="H330" s="41"/>
      <c r="I330" s="41">
        <v>0</v>
      </c>
    </row>
    <row r="331" spans="1:9" outlineLevel="2" x14ac:dyDescent="0.25">
      <c r="A331" s="444" t="s">
        <v>526</v>
      </c>
      <c r="B331" s="56" t="s">
        <v>515</v>
      </c>
      <c r="C331" s="395" t="s">
        <v>516</v>
      </c>
      <c r="D331" s="35"/>
      <c r="E331" s="41"/>
      <c r="F331" s="41"/>
      <c r="G331" s="41"/>
      <c r="H331" s="41"/>
      <c r="I331" s="41">
        <v>0</v>
      </c>
    </row>
    <row r="332" spans="1:9" outlineLevel="2" x14ac:dyDescent="0.25">
      <c r="A332" s="444" t="s">
        <v>527</v>
      </c>
      <c r="B332" s="77" t="s">
        <v>528</v>
      </c>
      <c r="C332" s="395" t="s">
        <v>225</v>
      </c>
      <c r="D332" s="39" t="s">
        <v>496</v>
      </c>
      <c r="E332" s="39" t="s">
        <v>496</v>
      </c>
      <c r="F332" s="39" t="s">
        <v>496</v>
      </c>
      <c r="G332" s="39" t="s">
        <v>496</v>
      </c>
      <c r="H332" s="39" t="s">
        <v>496</v>
      </c>
      <c r="I332" s="39">
        <v>0</v>
      </c>
    </row>
    <row r="333" spans="1:9" outlineLevel="2" x14ac:dyDescent="0.25">
      <c r="A333" s="444" t="s">
        <v>529</v>
      </c>
      <c r="B333" s="56" t="s">
        <v>513</v>
      </c>
      <c r="C333" s="395" t="s">
        <v>509</v>
      </c>
      <c r="D333" s="35"/>
      <c r="E333" s="41"/>
      <c r="F333" s="41"/>
      <c r="G333" s="41"/>
      <c r="H333" s="41"/>
      <c r="I333" s="41">
        <v>0</v>
      </c>
    </row>
    <row r="334" spans="1:9" outlineLevel="2" x14ac:dyDescent="0.25">
      <c r="A334" s="444" t="s">
        <v>530</v>
      </c>
      <c r="B334" s="56" t="s">
        <v>521</v>
      </c>
      <c r="C334" s="395" t="s">
        <v>499</v>
      </c>
      <c r="D334" s="35"/>
      <c r="E334" s="41"/>
      <c r="F334" s="41"/>
      <c r="G334" s="41"/>
      <c r="H334" s="41"/>
      <c r="I334" s="41">
        <v>0</v>
      </c>
    </row>
    <row r="335" spans="1:9" outlineLevel="2" x14ac:dyDescent="0.25">
      <c r="A335" s="444" t="s">
        <v>531</v>
      </c>
      <c r="B335" s="56" t="s">
        <v>515</v>
      </c>
      <c r="C335" s="395" t="s">
        <v>516</v>
      </c>
      <c r="D335" s="35"/>
      <c r="E335" s="41"/>
      <c r="F335" s="41"/>
      <c r="G335" s="41"/>
      <c r="H335" s="41"/>
      <c r="I335" s="41">
        <v>0</v>
      </c>
    </row>
    <row r="336" spans="1:9" s="79" customFormat="1" ht="14.25" x14ac:dyDescent="0.2">
      <c r="A336" s="442" t="s">
        <v>532</v>
      </c>
      <c r="B336" s="76" t="s">
        <v>533</v>
      </c>
      <c r="C336" s="443" t="s">
        <v>225</v>
      </c>
      <c r="D336" s="106" t="s">
        <v>496</v>
      </c>
      <c r="E336" s="106" t="s">
        <v>496</v>
      </c>
      <c r="F336" s="106" t="s">
        <v>496</v>
      </c>
      <c r="G336" s="106" t="s">
        <v>496</v>
      </c>
      <c r="H336" s="106" t="s">
        <v>496</v>
      </c>
      <c r="I336" s="106">
        <v>0</v>
      </c>
    </row>
    <row r="337" spans="1:9" x14ac:dyDescent="0.25">
      <c r="A337" s="444" t="s">
        <v>534</v>
      </c>
      <c r="B337" s="77" t="s">
        <v>535</v>
      </c>
      <c r="C337" s="395" t="s">
        <v>509</v>
      </c>
      <c r="D337" s="415">
        <v>331.69284099999999</v>
      </c>
      <c r="E337" s="415">
        <v>353.94809500000002</v>
      </c>
      <c r="F337" s="415">
        <v>367.08022400000004</v>
      </c>
      <c r="G337" s="415">
        <v>367.08022400000004</v>
      </c>
      <c r="H337" s="415">
        <v>367.08022400000004</v>
      </c>
      <c r="I337" s="41">
        <v>1786.8816080000001</v>
      </c>
    </row>
    <row r="338" spans="1:9" ht="30" x14ac:dyDescent="0.25">
      <c r="A338" s="444" t="s">
        <v>536</v>
      </c>
      <c r="B338" s="56" t="s">
        <v>537</v>
      </c>
      <c r="C338" s="395" t="s">
        <v>509</v>
      </c>
      <c r="D338" s="415">
        <v>331.69284099999999</v>
      </c>
      <c r="E338" s="415">
        <v>353.94809500000002</v>
      </c>
      <c r="F338" s="415">
        <v>292.48</v>
      </c>
      <c r="G338" s="415">
        <v>292.48</v>
      </c>
      <c r="H338" s="415">
        <v>292.48</v>
      </c>
      <c r="I338" s="41">
        <v>1563.0809360000001</v>
      </c>
    </row>
    <row r="339" spans="1:9" x14ac:dyDescent="0.25">
      <c r="A339" s="444" t="s">
        <v>538</v>
      </c>
      <c r="B339" s="100" t="s">
        <v>539</v>
      </c>
      <c r="C339" s="395" t="s">
        <v>509</v>
      </c>
      <c r="D339" s="415">
        <v>51.601602</v>
      </c>
      <c r="E339" s="415">
        <v>39.085641000000003</v>
      </c>
      <c r="F339" s="415">
        <v>54.391342000000002</v>
      </c>
      <c r="G339" s="415">
        <v>54.391342000000002</v>
      </c>
      <c r="H339" s="415">
        <v>54.391342000000002</v>
      </c>
      <c r="I339" s="41">
        <v>253.86126900000002</v>
      </c>
    </row>
    <row r="340" spans="1:9" x14ac:dyDescent="0.25">
      <c r="A340" s="444" t="s">
        <v>540</v>
      </c>
      <c r="B340" s="100" t="s">
        <v>541</v>
      </c>
      <c r="C340" s="395" t="s">
        <v>509</v>
      </c>
      <c r="D340" s="415">
        <v>280.09123899999997</v>
      </c>
      <c r="E340" s="415">
        <v>314.86245400000001</v>
      </c>
      <c r="F340" s="415">
        <v>238.084295</v>
      </c>
      <c r="G340" s="415">
        <v>238.084295</v>
      </c>
      <c r="H340" s="415">
        <v>238.084295</v>
      </c>
      <c r="I340" s="41">
        <v>1309.2065779999998</v>
      </c>
    </row>
    <row r="341" spans="1:9" x14ac:dyDescent="0.25">
      <c r="A341" s="444" t="s">
        <v>542</v>
      </c>
      <c r="B341" s="77" t="s">
        <v>543</v>
      </c>
      <c r="C341" s="395" t="s">
        <v>509</v>
      </c>
      <c r="D341" s="415">
        <v>7.1088399999999998</v>
      </c>
      <c r="E341" s="415">
        <v>6.6712939999999996</v>
      </c>
      <c r="F341" s="415">
        <v>6.8531110000000002</v>
      </c>
      <c r="G341" s="415">
        <v>6.8531110000000002</v>
      </c>
      <c r="H341" s="415">
        <v>6.8531110000000002</v>
      </c>
      <c r="I341" s="41">
        <v>34.339466999999999</v>
      </c>
    </row>
    <row r="342" spans="1:9" x14ac:dyDescent="0.25">
      <c r="A342" s="444" t="s">
        <v>544</v>
      </c>
      <c r="B342" s="77" t="s">
        <v>545</v>
      </c>
      <c r="C342" s="395" t="s">
        <v>499</v>
      </c>
      <c r="D342" s="415">
        <v>50.919519999999999</v>
      </c>
      <c r="E342" s="415">
        <v>54.022999999999996</v>
      </c>
      <c r="F342" s="415">
        <v>50.919523991456913</v>
      </c>
      <c r="G342" s="415">
        <v>50.919523991456913</v>
      </c>
      <c r="H342" s="415">
        <v>50.919523991456913</v>
      </c>
      <c r="I342" s="41">
        <v>51.540218394874145</v>
      </c>
    </row>
    <row r="343" spans="1:9" ht="30" x14ac:dyDescent="0.25">
      <c r="A343" s="444" t="s">
        <v>546</v>
      </c>
      <c r="B343" s="56" t="s">
        <v>547</v>
      </c>
      <c r="C343" s="395" t="s">
        <v>499</v>
      </c>
      <c r="D343" s="415">
        <v>50.919519999999999</v>
      </c>
      <c r="E343" s="415">
        <v>54.022999999999996</v>
      </c>
      <c r="F343" s="415">
        <v>50.917999999999999</v>
      </c>
      <c r="G343" s="415">
        <v>50.917999999999999</v>
      </c>
      <c r="H343" s="415">
        <v>50.917999999999999</v>
      </c>
      <c r="I343" s="41">
        <v>51.539304000000001</v>
      </c>
    </row>
    <row r="344" spans="1:9" x14ac:dyDescent="0.25">
      <c r="A344" s="444" t="s">
        <v>548</v>
      </c>
      <c r="B344" s="100" t="s">
        <v>539</v>
      </c>
      <c r="C344" s="395" t="s">
        <v>499</v>
      </c>
      <c r="D344" s="415">
        <v>10.98185</v>
      </c>
      <c r="E344" s="415">
        <v>5.5830000000000002</v>
      </c>
      <c r="F344" s="415">
        <v>9.6739999999999995</v>
      </c>
      <c r="G344" s="415">
        <v>9.6739999999999995</v>
      </c>
      <c r="H344" s="415">
        <v>9.6739999999999995</v>
      </c>
      <c r="I344" s="41">
        <v>9.1173699999999993</v>
      </c>
    </row>
    <row r="345" spans="1:9" x14ac:dyDescent="0.25">
      <c r="A345" s="444" t="s">
        <v>549</v>
      </c>
      <c r="B345" s="100" t="s">
        <v>541</v>
      </c>
      <c r="C345" s="395" t="s">
        <v>499</v>
      </c>
      <c r="D345" s="415">
        <v>39.937669999999997</v>
      </c>
      <c r="E345" s="415">
        <v>48.44</v>
      </c>
      <c r="F345" s="415">
        <v>41.244</v>
      </c>
      <c r="G345" s="415">
        <v>41.244</v>
      </c>
      <c r="H345" s="415">
        <v>41.244</v>
      </c>
      <c r="I345" s="41">
        <v>42.421934</v>
      </c>
    </row>
    <row r="346" spans="1:9" x14ac:dyDescent="0.25">
      <c r="A346" s="444" t="s">
        <v>550</v>
      </c>
      <c r="B346" s="77" t="s">
        <v>551</v>
      </c>
      <c r="C346" s="395" t="s">
        <v>552</v>
      </c>
      <c r="D346" s="415">
        <v>3161.25</v>
      </c>
      <c r="E346" s="415">
        <v>3459.92</v>
      </c>
      <c r="F346" s="415">
        <v>3459.92</v>
      </c>
      <c r="G346" s="415">
        <v>3459.92</v>
      </c>
      <c r="H346" s="415">
        <v>3459.92</v>
      </c>
      <c r="I346" s="41">
        <v>17000.93</v>
      </c>
    </row>
    <row r="347" spans="1:9" ht="30" x14ac:dyDescent="0.25">
      <c r="A347" s="444" t="s">
        <v>553</v>
      </c>
      <c r="B347" s="56" t="s">
        <v>554</v>
      </c>
      <c r="C347" s="395" t="s">
        <v>16</v>
      </c>
      <c r="D347" s="415">
        <v>253.47696999999999</v>
      </c>
      <c r="E347" s="415">
        <v>355.52681000000001</v>
      </c>
      <c r="F347" s="415">
        <v>348.09793000000002</v>
      </c>
      <c r="G347" s="415">
        <v>363.06614098999995</v>
      </c>
      <c r="H347" s="415">
        <v>378.67798505256991</v>
      </c>
      <c r="I347" s="41">
        <v>1698.84583604257</v>
      </c>
    </row>
    <row r="348" spans="1:9" s="79" customFormat="1" ht="14.25" x14ac:dyDescent="0.2">
      <c r="A348" s="442" t="s">
        <v>555</v>
      </c>
      <c r="B348" s="76" t="s">
        <v>556</v>
      </c>
      <c r="C348" s="443" t="s">
        <v>225</v>
      </c>
      <c r="D348" s="106" t="s">
        <v>496</v>
      </c>
      <c r="E348" s="106" t="s">
        <v>496</v>
      </c>
      <c r="F348" s="106" t="s">
        <v>496</v>
      </c>
      <c r="G348" s="106" t="s">
        <v>496</v>
      </c>
      <c r="H348" s="106" t="s">
        <v>496</v>
      </c>
      <c r="I348" s="106">
        <v>0</v>
      </c>
    </row>
    <row r="349" spans="1:9" outlineLevel="2" x14ac:dyDescent="0.25">
      <c r="A349" s="444" t="s">
        <v>557</v>
      </c>
      <c r="B349" s="77" t="s">
        <v>558</v>
      </c>
      <c r="C349" s="395" t="s">
        <v>509</v>
      </c>
      <c r="D349" s="35"/>
      <c r="E349" s="41"/>
      <c r="F349" s="41"/>
      <c r="G349" s="41"/>
      <c r="H349" s="41"/>
      <c r="I349" s="41">
        <v>0</v>
      </c>
    </row>
    <row r="350" spans="1:9" outlineLevel="2" x14ac:dyDescent="0.25">
      <c r="A350" s="444" t="s">
        <v>559</v>
      </c>
      <c r="B350" s="77" t="s">
        <v>560</v>
      </c>
      <c r="C350" s="395" t="s">
        <v>502</v>
      </c>
      <c r="D350" s="35"/>
      <c r="E350" s="41"/>
      <c r="F350" s="41"/>
      <c r="G350" s="41"/>
      <c r="H350" s="41"/>
      <c r="I350" s="41">
        <v>0</v>
      </c>
    </row>
    <row r="351" spans="1:9" ht="45" outlineLevel="2" x14ac:dyDescent="0.25">
      <c r="A351" s="444" t="s">
        <v>561</v>
      </c>
      <c r="B351" s="77" t="s">
        <v>562</v>
      </c>
      <c r="C351" s="395" t="s">
        <v>16</v>
      </c>
      <c r="D351" s="35"/>
      <c r="E351" s="41"/>
      <c r="F351" s="41"/>
      <c r="G351" s="41"/>
      <c r="H351" s="41"/>
      <c r="I351" s="41">
        <v>0</v>
      </c>
    </row>
    <row r="352" spans="1:9" ht="30" outlineLevel="2" x14ac:dyDescent="0.25">
      <c r="A352" s="444" t="s">
        <v>563</v>
      </c>
      <c r="B352" s="77" t="s">
        <v>564</v>
      </c>
      <c r="C352" s="395" t="s">
        <v>16</v>
      </c>
      <c r="D352" s="35"/>
      <c r="E352" s="41"/>
      <c r="F352" s="41"/>
      <c r="G352" s="41"/>
      <c r="H352" s="41"/>
      <c r="I352" s="41">
        <v>0</v>
      </c>
    </row>
    <row r="353" spans="1:9" s="79" customFormat="1" ht="14.25" x14ac:dyDescent="0.2">
      <c r="A353" s="442" t="s">
        <v>565</v>
      </c>
      <c r="B353" s="76" t="s">
        <v>566</v>
      </c>
      <c r="C353" s="445" t="s">
        <v>225</v>
      </c>
      <c r="D353" s="106" t="s">
        <v>496</v>
      </c>
      <c r="E353" s="106" t="s">
        <v>496</v>
      </c>
      <c r="F353" s="106" t="s">
        <v>496</v>
      </c>
      <c r="G353" s="106" t="s">
        <v>496</v>
      </c>
      <c r="H353" s="106" t="s">
        <v>496</v>
      </c>
      <c r="I353" s="106">
        <v>0</v>
      </c>
    </row>
    <row r="354" spans="1:9" ht="18" customHeight="1" outlineLevel="1" x14ac:dyDescent="0.25">
      <c r="A354" s="444" t="s">
        <v>567</v>
      </c>
      <c r="B354" s="77" t="s">
        <v>568</v>
      </c>
      <c r="C354" s="395" t="s">
        <v>499</v>
      </c>
      <c r="D354" s="35"/>
      <c r="E354" s="41"/>
      <c r="F354" s="41"/>
      <c r="G354" s="41"/>
      <c r="H354" s="41"/>
      <c r="I354" s="41">
        <v>0</v>
      </c>
    </row>
    <row r="355" spans="1:9" ht="45" outlineLevel="1" x14ac:dyDescent="0.25">
      <c r="A355" s="444" t="s">
        <v>569</v>
      </c>
      <c r="B355" s="56" t="s">
        <v>570</v>
      </c>
      <c r="C355" s="395" t="s">
        <v>499</v>
      </c>
      <c r="D355" s="35"/>
      <c r="E355" s="41"/>
      <c r="F355" s="41"/>
      <c r="G355" s="41"/>
      <c r="H355" s="41"/>
      <c r="I355" s="41">
        <v>0</v>
      </c>
    </row>
    <row r="356" spans="1:9" ht="45" outlineLevel="1" x14ac:dyDescent="0.25">
      <c r="A356" s="444" t="s">
        <v>571</v>
      </c>
      <c r="B356" s="56" t="s">
        <v>572</v>
      </c>
      <c r="C356" s="395" t="s">
        <v>499</v>
      </c>
      <c r="D356" s="35"/>
      <c r="E356" s="41"/>
      <c r="F356" s="41"/>
      <c r="G356" s="41"/>
      <c r="H356" s="41"/>
      <c r="I356" s="41">
        <v>0</v>
      </c>
    </row>
    <row r="357" spans="1:9" ht="30" outlineLevel="1" x14ac:dyDescent="0.25">
      <c r="A357" s="444" t="s">
        <v>573</v>
      </c>
      <c r="B357" s="56" t="s">
        <v>574</v>
      </c>
      <c r="C357" s="395" t="s">
        <v>499</v>
      </c>
      <c r="D357" s="35"/>
      <c r="E357" s="41"/>
      <c r="F357" s="41"/>
      <c r="G357" s="41"/>
      <c r="H357" s="41"/>
      <c r="I357" s="41">
        <v>0</v>
      </c>
    </row>
    <row r="358" spans="1:9" outlineLevel="1" x14ac:dyDescent="0.25">
      <c r="A358" s="444" t="s">
        <v>575</v>
      </c>
      <c r="B358" s="77" t="s">
        <v>576</v>
      </c>
      <c r="C358" s="395" t="s">
        <v>509</v>
      </c>
      <c r="D358" s="35"/>
      <c r="E358" s="41"/>
      <c r="F358" s="41"/>
      <c r="G358" s="41"/>
      <c r="H358" s="41"/>
      <c r="I358" s="41">
        <v>0</v>
      </c>
    </row>
    <row r="359" spans="1:9" ht="30" outlineLevel="1" x14ac:dyDescent="0.25">
      <c r="A359" s="444" t="s">
        <v>577</v>
      </c>
      <c r="B359" s="56" t="s">
        <v>578</v>
      </c>
      <c r="C359" s="395" t="s">
        <v>509</v>
      </c>
      <c r="D359" s="35"/>
      <c r="E359" s="41"/>
      <c r="F359" s="41"/>
      <c r="G359" s="41"/>
      <c r="H359" s="41"/>
      <c r="I359" s="41">
        <v>0</v>
      </c>
    </row>
    <row r="360" spans="1:9" outlineLevel="1" x14ac:dyDescent="0.25">
      <c r="A360" s="444" t="s">
        <v>579</v>
      </c>
      <c r="B360" s="56" t="s">
        <v>580</v>
      </c>
      <c r="C360" s="395" t="s">
        <v>509</v>
      </c>
      <c r="D360" s="35"/>
      <c r="E360" s="41"/>
      <c r="F360" s="41"/>
      <c r="G360" s="41"/>
      <c r="H360" s="41"/>
      <c r="I360" s="41">
        <v>0</v>
      </c>
    </row>
    <row r="361" spans="1:9" ht="30" outlineLevel="1" x14ac:dyDescent="0.25">
      <c r="A361" s="444" t="s">
        <v>581</v>
      </c>
      <c r="B361" s="77" t="s">
        <v>582</v>
      </c>
      <c r="C361" s="395" t="s">
        <v>16</v>
      </c>
      <c r="D361" s="35"/>
      <c r="E361" s="41"/>
      <c r="F361" s="41"/>
      <c r="G361" s="41"/>
      <c r="H361" s="41"/>
      <c r="I361" s="41">
        <v>0</v>
      </c>
    </row>
    <row r="362" spans="1:9" outlineLevel="1" x14ac:dyDescent="0.25">
      <c r="A362" s="444" t="s">
        <v>583</v>
      </c>
      <c r="B362" s="56" t="s">
        <v>584</v>
      </c>
      <c r="C362" s="395" t="s">
        <v>16</v>
      </c>
      <c r="D362" s="35"/>
      <c r="E362" s="41"/>
      <c r="F362" s="41"/>
      <c r="G362" s="41"/>
      <c r="H362" s="41"/>
      <c r="I362" s="41">
        <v>0</v>
      </c>
    </row>
    <row r="363" spans="1:9" outlineLevel="1" x14ac:dyDescent="0.25">
      <c r="A363" s="444" t="s">
        <v>585</v>
      </c>
      <c r="B363" s="56" t="s">
        <v>42</v>
      </c>
      <c r="C363" s="395" t="s">
        <v>16</v>
      </c>
      <c r="D363" s="35"/>
      <c r="E363" s="41"/>
      <c r="F363" s="41"/>
      <c r="G363" s="41"/>
      <c r="H363" s="41"/>
      <c r="I363" s="41">
        <v>0</v>
      </c>
    </row>
    <row r="364" spans="1:9" s="79" customFormat="1" ht="14.25" x14ac:dyDescent="0.2">
      <c r="A364" s="442" t="s">
        <v>586</v>
      </c>
      <c r="B364" s="76" t="s">
        <v>587</v>
      </c>
      <c r="C364" s="443" t="s">
        <v>588</v>
      </c>
      <c r="D364" s="446">
        <v>83</v>
      </c>
      <c r="E364" s="447">
        <v>79.099999999999994</v>
      </c>
      <c r="F364" s="447">
        <v>83</v>
      </c>
      <c r="G364" s="447">
        <v>83</v>
      </c>
      <c r="H364" s="447">
        <v>83</v>
      </c>
      <c r="I364" s="448">
        <v>86.2</v>
      </c>
    </row>
    <row r="365" spans="1:9" x14ac:dyDescent="0.25">
      <c r="A365" s="459" t="s">
        <v>589</v>
      </c>
      <c r="B365" s="459"/>
      <c r="C365" s="459"/>
      <c r="D365" s="459"/>
      <c r="E365" s="459"/>
      <c r="F365" s="459"/>
      <c r="G365" s="459"/>
      <c r="H365" s="459"/>
      <c r="I365" s="459"/>
    </row>
    <row r="366" spans="1:9" ht="10.5" customHeight="1" x14ac:dyDescent="0.25">
      <c r="A366" s="459"/>
      <c r="B366" s="459"/>
      <c r="C366" s="459"/>
      <c r="D366" s="459"/>
      <c r="E366" s="459"/>
      <c r="F366" s="459"/>
      <c r="G366" s="459"/>
      <c r="H366" s="459"/>
      <c r="I366" s="459"/>
    </row>
    <row r="367" spans="1:9" ht="60" customHeight="1" x14ac:dyDescent="0.25">
      <c r="A367" s="487" t="s">
        <v>9</v>
      </c>
      <c r="B367" s="459" t="s">
        <v>10</v>
      </c>
      <c r="C367" s="459" t="s">
        <v>11</v>
      </c>
      <c r="D367" s="428" t="s">
        <v>751</v>
      </c>
      <c r="E367" s="428" t="s">
        <v>755</v>
      </c>
      <c r="F367" s="428">
        <v>2022</v>
      </c>
      <c r="G367" s="428">
        <v>2023</v>
      </c>
      <c r="H367" s="428">
        <v>2024</v>
      </c>
      <c r="I367" s="428" t="s">
        <v>12</v>
      </c>
    </row>
    <row r="368" spans="1:9" ht="16.5" customHeight="1" x14ac:dyDescent="0.25">
      <c r="A368" s="487"/>
      <c r="B368" s="459"/>
      <c r="C368" s="459"/>
      <c r="D368" s="429"/>
      <c r="E368" s="429"/>
      <c r="F368" s="429"/>
      <c r="G368" s="429"/>
      <c r="H368" s="429"/>
      <c r="I368" s="429"/>
    </row>
    <row r="369" spans="1:14" x14ac:dyDescent="0.25">
      <c r="A369" s="438">
        <v>1</v>
      </c>
      <c r="B369" s="404">
        <v>2</v>
      </c>
      <c r="C369" s="404">
        <v>3</v>
      </c>
      <c r="D369" s="404">
        <v>4</v>
      </c>
      <c r="E369" s="408">
        <v>5</v>
      </c>
      <c r="F369" s="408">
        <v>6</v>
      </c>
      <c r="G369" s="408">
        <v>8</v>
      </c>
      <c r="H369" s="408">
        <v>10</v>
      </c>
      <c r="I369" s="408">
        <v>14</v>
      </c>
    </row>
    <row r="370" spans="1:14" ht="30.75" customHeight="1" x14ac:dyDescent="0.25">
      <c r="A370" s="484" t="s">
        <v>590</v>
      </c>
      <c r="B370" s="484"/>
      <c r="C370" s="395" t="s">
        <v>16</v>
      </c>
      <c r="D370" s="35">
        <v>22.309000000000001</v>
      </c>
      <c r="E370" s="35">
        <v>44.68891</v>
      </c>
      <c r="F370" s="35">
        <v>41.736499999999999</v>
      </c>
      <c r="G370" s="35">
        <v>31.5444</v>
      </c>
      <c r="H370" s="35">
        <v>22.326000000000001</v>
      </c>
      <c r="I370" s="39">
        <v>168.3168</v>
      </c>
      <c r="J370" s="416">
        <v>28.53492</v>
      </c>
      <c r="K370" s="416">
        <v>29.919479999999997</v>
      </c>
      <c r="L370" s="416">
        <v>29.292839999999998</v>
      </c>
      <c r="M370" s="416">
        <v>33.576479999999997</v>
      </c>
      <c r="N370" s="423"/>
    </row>
    <row r="371" spans="1:14" x14ac:dyDescent="0.25">
      <c r="A371" s="444" t="s">
        <v>14</v>
      </c>
      <c r="B371" s="131" t="s">
        <v>591</v>
      </c>
      <c r="C371" s="395" t="s">
        <v>16</v>
      </c>
      <c r="D371" s="35">
        <v>22.309000000000001</v>
      </c>
      <c r="E371" s="35">
        <v>36.547910000000002</v>
      </c>
      <c r="F371" s="35">
        <v>34.493499999999997</v>
      </c>
      <c r="G371" s="35">
        <v>23.7819</v>
      </c>
      <c r="H371" s="35">
        <v>22.326000000000001</v>
      </c>
      <c r="I371" s="41">
        <v>114.04</v>
      </c>
      <c r="J371" s="416">
        <v>28.534919999999978</v>
      </c>
      <c r="K371" s="416">
        <v>29.919479999999954</v>
      </c>
      <c r="L371" s="416">
        <v>29.29283999999997</v>
      </c>
      <c r="M371" s="416">
        <v>33.576479999999954</v>
      </c>
      <c r="N371" s="416"/>
    </row>
    <row r="372" spans="1:14" x14ac:dyDescent="0.25">
      <c r="A372" s="444" t="s">
        <v>17</v>
      </c>
      <c r="B372" s="77" t="s">
        <v>592</v>
      </c>
      <c r="C372" s="395" t="s">
        <v>16</v>
      </c>
      <c r="D372" s="35">
        <v>0</v>
      </c>
      <c r="E372" s="35">
        <v>13.875</v>
      </c>
      <c r="F372" s="35">
        <v>11.472</v>
      </c>
      <c r="G372" s="35">
        <v>16.242000000000001</v>
      </c>
      <c r="H372" s="35">
        <v>9.4909999999999997</v>
      </c>
      <c r="I372" s="41">
        <v>51.08</v>
      </c>
      <c r="J372" s="423">
        <v>0</v>
      </c>
      <c r="K372" s="423">
        <v>4.2632564145606011E-14</v>
      </c>
      <c r="L372" s="423">
        <v>2.8421709430404007E-14</v>
      </c>
      <c r="M372" s="423">
        <v>0</v>
      </c>
      <c r="N372" s="423"/>
    </row>
    <row r="373" spans="1:14" ht="30" x14ac:dyDescent="0.25">
      <c r="A373" s="444" t="s">
        <v>19</v>
      </c>
      <c r="B373" s="56" t="s">
        <v>593</v>
      </c>
      <c r="C373" s="395" t="s">
        <v>16</v>
      </c>
      <c r="D373" s="35">
        <v>0</v>
      </c>
      <c r="E373" s="35">
        <v>13.875</v>
      </c>
      <c r="F373" s="35">
        <v>11.472</v>
      </c>
      <c r="G373" s="35">
        <v>16.242000000000001</v>
      </c>
      <c r="H373" s="35">
        <v>9.4909999999999997</v>
      </c>
      <c r="I373" s="41">
        <v>51.08</v>
      </c>
      <c r="J373" s="424">
        <v>2.3992762799999952</v>
      </c>
      <c r="K373" s="424">
        <v>7.2859918399999621</v>
      </c>
      <c r="L373" s="424">
        <v>16.436648525720003</v>
      </c>
      <c r="M373" s="424">
        <v>20.466139118561642</v>
      </c>
      <c r="N373" s="424"/>
    </row>
    <row r="374" spans="1:14" x14ac:dyDescent="0.25">
      <c r="A374" s="444" t="s">
        <v>594</v>
      </c>
      <c r="B374" s="63" t="s">
        <v>595</v>
      </c>
      <c r="C374" s="395" t="s">
        <v>16</v>
      </c>
      <c r="D374" s="35">
        <v>0</v>
      </c>
      <c r="E374" s="35">
        <v>13.875</v>
      </c>
      <c r="F374" s="35">
        <v>11.472</v>
      </c>
      <c r="G374" s="35">
        <v>16.242000000000001</v>
      </c>
      <c r="H374" s="35">
        <v>9.4909999999999997</v>
      </c>
      <c r="I374" s="41">
        <v>51.08</v>
      </c>
      <c r="K374" s="424"/>
    </row>
    <row r="375" spans="1:14" ht="30" outlineLevel="1" x14ac:dyDescent="0.25">
      <c r="A375" s="444" t="s">
        <v>596</v>
      </c>
      <c r="B375" s="64" t="s">
        <v>20</v>
      </c>
      <c r="C375" s="395" t="s">
        <v>16</v>
      </c>
      <c r="D375" s="35"/>
      <c r="E375" s="35"/>
      <c r="F375" s="35"/>
      <c r="G375" s="35"/>
      <c r="H375" s="35"/>
      <c r="I375" s="41">
        <v>0</v>
      </c>
    </row>
    <row r="376" spans="1:14" ht="30" outlineLevel="1" x14ac:dyDescent="0.25">
      <c r="A376" s="444" t="s">
        <v>597</v>
      </c>
      <c r="B376" s="64" t="s">
        <v>22</v>
      </c>
      <c r="C376" s="395" t="s">
        <v>16</v>
      </c>
      <c r="D376" s="35"/>
      <c r="E376" s="35"/>
      <c r="F376" s="35"/>
      <c r="G376" s="35"/>
      <c r="H376" s="35"/>
      <c r="I376" s="35">
        <v>0</v>
      </c>
    </row>
    <row r="377" spans="1:14" ht="30" outlineLevel="1" x14ac:dyDescent="0.25">
      <c r="A377" s="444" t="s">
        <v>598</v>
      </c>
      <c r="B377" s="64" t="s">
        <v>24</v>
      </c>
      <c r="C377" s="395" t="s">
        <v>16</v>
      </c>
      <c r="D377" s="35"/>
      <c r="E377" s="35"/>
      <c r="F377" s="35"/>
      <c r="G377" s="35"/>
      <c r="H377" s="35"/>
      <c r="I377" s="35">
        <v>0</v>
      </c>
    </row>
    <row r="378" spans="1:14" x14ac:dyDescent="0.25">
      <c r="A378" s="444" t="s">
        <v>599</v>
      </c>
      <c r="B378" s="63" t="s">
        <v>600</v>
      </c>
      <c r="C378" s="395" t="s">
        <v>16</v>
      </c>
      <c r="D378" s="35"/>
      <c r="E378" s="35"/>
      <c r="F378" s="35"/>
      <c r="G378" s="35"/>
      <c r="H378" s="35"/>
      <c r="I378" s="35">
        <v>0</v>
      </c>
    </row>
    <row r="379" spans="1:14" x14ac:dyDescent="0.25">
      <c r="A379" s="444" t="s">
        <v>601</v>
      </c>
      <c r="B379" s="63" t="s">
        <v>602</v>
      </c>
      <c r="C379" s="395" t="s">
        <v>16</v>
      </c>
      <c r="D379" s="35">
        <v>0</v>
      </c>
      <c r="E379" s="35">
        <v>13.875</v>
      </c>
      <c r="F379" s="35">
        <v>11.472</v>
      </c>
      <c r="G379" s="35">
        <v>16.242000000000001</v>
      </c>
      <c r="H379" s="35">
        <v>9.4909999999999997</v>
      </c>
      <c r="I379" s="41">
        <v>0</v>
      </c>
    </row>
    <row r="380" spans="1:14" x14ac:dyDescent="0.25">
      <c r="A380" s="444" t="s">
        <v>603</v>
      </c>
      <c r="B380" s="63" t="s">
        <v>604</v>
      </c>
      <c r="C380" s="395" t="s">
        <v>16</v>
      </c>
      <c r="D380" s="35"/>
      <c r="E380" s="35"/>
      <c r="F380" s="35"/>
      <c r="G380" s="35"/>
      <c r="H380" s="35"/>
      <c r="I380" s="35">
        <v>0</v>
      </c>
    </row>
    <row r="381" spans="1:14" x14ac:dyDescent="0.25">
      <c r="A381" s="444" t="s">
        <v>605</v>
      </c>
      <c r="B381" s="63" t="s">
        <v>606</v>
      </c>
      <c r="C381" s="395" t="s">
        <v>16</v>
      </c>
      <c r="D381" s="35"/>
      <c r="E381" s="35"/>
      <c r="F381" s="35"/>
      <c r="G381" s="35"/>
      <c r="H381" s="35"/>
      <c r="I381" s="35">
        <v>0</v>
      </c>
    </row>
    <row r="382" spans="1:14" ht="30" x14ac:dyDescent="0.25">
      <c r="A382" s="444" t="s">
        <v>607</v>
      </c>
      <c r="B382" s="64" t="s">
        <v>608</v>
      </c>
      <c r="C382" s="395" t="s">
        <v>16</v>
      </c>
      <c r="D382" s="35"/>
      <c r="E382" s="35"/>
      <c r="F382" s="35"/>
      <c r="G382" s="35"/>
      <c r="H382" s="35"/>
      <c r="I382" s="35">
        <v>0</v>
      </c>
    </row>
    <row r="383" spans="1:14" x14ac:dyDescent="0.25">
      <c r="A383" s="444" t="s">
        <v>609</v>
      </c>
      <c r="B383" s="64" t="s">
        <v>610</v>
      </c>
      <c r="C383" s="395" t="s">
        <v>16</v>
      </c>
      <c r="D383" s="35"/>
      <c r="E383" s="35"/>
      <c r="F383" s="35"/>
      <c r="G383" s="35"/>
      <c r="H383" s="35"/>
      <c r="I383" s="35">
        <v>0</v>
      </c>
    </row>
    <row r="384" spans="1:14" x14ac:dyDescent="0.25">
      <c r="A384" s="444" t="s">
        <v>611</v>
      </c>
      <c r="B384" s="64" t="s">
        <v>612</v>
      </c>
      <c r="C384" s="395" t="s">
        <v>16</v>
      </c>
      <c r="D384" s="35"/>
      <c r="E384" s="35"/>
      <c r="F384" s="35"/>
      <c r="G384" s="35"/>
      <c r="H384" s="35"/>
      <c r="I384" s="35">
        <v>0</v>
      </c>
    </row>
    <row r="385" spans="1:9" x14ac:dyDescent="0.25">
      <c r="A385" s="444" t="s">
        <v>613</v>
      </c>
      <c r="B385" s="64" t="s">
        <v>610</v>
      </c>
      <c r="C385" s="395" t="s">
        <v>16</v>
      </c>
      <c r="D385" s="35"/>
      <c r="E385" s="35"/>
      <c r="F385" s="35"/>
      <c r="G385" s="35"/>
      <c r="H385" s="35"/>
      <c r="I385" s="35">
        <v>0</v>
      </c>
    </row>
    <row r="386" spans="1:9" x14ac:dyDescent="0.25">
      <c r="A386" s="444" t="s">
        <v>614</v>
      </c>
      <c r="B386" s="63" t="s">
        <v>615</v>
      </c>
      <c r="C386" s="395" t="s">
        <v>16</v>
      </c>
      <c r="D386" s="35"/>
      <c r="E386" s="35"/>
      <c r="F386" s="35"/>
      <c r="G386" s="35"/>
      <c r="H386" s="35"/>
      <c r="I386" s="35">
        <v>0</v>
      </c>
    </row>
    <row r="387" spans="1:9" x14ac:dyDescent="0.25">
      <c r="A387" s="444" t="s">
        <v>616</v>
      </c>
      <c r="B387" s="63" t="s">
        <v>423</v>
      </c>
      <c r="C387" s="395" t="s">
        <v>16</v>
      </c>
      <c r="D387" s="35"/>
      <c r="E387" s="35"/>
      <c r="F387" s="35"/>
      <c r="G387" s="35"/>
      <c r="H387" s="35"/>
      <c r="I387" s="35">
        <v>0</v>
      </c>
    </row>
    <row r="388" spans="1:9" ht="30" x14ac:dyDescent="0.25">
      <c r="A388" s="444" t="s">
        <v>617</v>
      </c>
      <c r="B388" s="63" t="s">
        <v>618</v>
      </c>
      <c r="C388" s="395" t="s">
        <v>16</v>
      </c>
      <c r="D388" s="35"/>
      <c r="E388" s="35"/>
      <c r="F388" s="35"/>
      <c r="G388" s="35"/>
      <c r="H388" s="35"/>
      <c r="I388" s="35">
        <v>0</v>
      </c>
    </row>
    <row r="389" spans="1:9" ht="18" customHeight="1" x14ac:dyDescent="0.25">
      <c r="A389" s="444" t="s">
        <v>619</v>
      </c>
      <c r="B389" s="64" t="s">
        <v>40</v>
      </c>
      <c r="C389" s="395" t="s">
        <v>16</v>
      </c>
      <c r="D389" s="35"/>
      <c r="E389" s="139"/>
      <c r="F389" s="140"/>
      <c r="G389" s="140"/>
      <c r="H389" s="140"/>
      <c r="I389" s="140">
        <v>0</v>
      </c>
    </row>
    <row r="390" spans="1:9" ht="18" customHeight="1" x14ac:dyDescent="0.25">
      <c r="A390" s="444" t="s">
        <v>620</v>
      </c>
      <c r="B390" s="142" t="s">
        <v>42</v>
      </c>
      <c r="C390" s="395" t="s">
        <v>16</v>
      </c>
      <c r="D390" s="35"/>
      <c r="E390" s="139"/>
      <c r="F390" s="140"/>
      <c r="G390" s="140"/>
      <c r="H390" s="140"/>
      <c r="I390" s="140">
        <v>0</v>
      </c>
    </row>
    <row r="391" spans="1:9" ht="30" x14ac:dyDescent="0.25">
      <c r="A391" s="444" t="s">
        <v>21</v>
      </c>
      <c r="B391" s="56" t="s">
        <v>621</v>
      </c>
      <c r="C391" s="395" t="s">
        <v>16</v>
      </c>
      <c r="D391" s="35"/>
      <c r="E391" s="35"/>
      <c r="F391" s="35"/>
      <c r="G391" s="35"/>
      <c r="H391" s="35"/>
      <c r="I391" s="35">
        <v>0</v>
      </c>
    </row>
    <row r="392" spans="1:9" ht="30" x14ac:dyDescent="0.25">
      <c r="A392" s="444" t="s">
        <v>622</v>
      </c>
      <c r="B392" s="63" t="s">
        <v>20</v>
      </c>
      <c r="C392" s="395" t="s">
        <v>16</v>
      </c>
      <c r="D392" s="35"/>
      <c r="E392" s="39"/>
      <c r="F392" s="140"/>
      <c r="G392" s="140"/>
      <c r="H392" s="140"/>
      <c r="I392" s="140">
        <v>0</v>
      </c>
    </row>
    <row r="393" spans="1:9" ht="30" x14ac:dyDescent="0.25">
      <c r="A393" s="444" t="s">
        <v>623</v>
      </c>
      <c r="B393" s="63" t="s">
        <v>22</v>
      </c>
      <c r="C393" s="395" t="s">
        <v>16</v>
      </c>
      <c r="D393" s="35"/>
      <c r="E393" s="39"/>
      <c r="F393" s="140"/>
      <c r="G393" s="140"/>
      <c r="H393" s="140"/>
      <c r="I393" s="140">
        <v>0</v>
      </c>
    </row>
    <row r="394" spans="1:9" ht="30" x14ac:dyDescent="0.25">
      <c r="A394" s="444" t="s">
        <v>624</v>
      </c>
      <c r="B394" s="63" t="s">
        <v>24</v>
      </c>
      <c r="C394" s="395" t="s">
        <v>16</v>
      </c>
      <c r="D394" s="35"/>
      <c r="E394" s="39"/>
      <c r="F394" s="140"/>
      <c r="G394" s="140"/>
      <c r="H394" s="140"/>
      <c r="I394" s="140">
        <v>0</v>
      </c>
    </row>
    <row r="395" spans="1:9" x14ac:dyDescent="0.25">
      <c r="A395" s="444" t="s">
        <v>23</v>
      </c>
      <c r="B395" s="56" t="s">
        <v>625</v>
      </c>
      <c r="C395" s="395" t="s">
        <v>16</v>
      </c>
      <c r="D395" s="35"/>
      <c r="E395" s="39"/>
      <c r="F395" s="140"/>
      <c r="G395" s="140"/>
      <c r="H395" s="140"/>
      <c r="I395" s="140">
        <v>0</v>
      </c>
    </row>
    <row r="396" spans="1:9" ht="14.25" customHeight="1" x14ac:dyDescent="0.25">
      <c r="A396" s="444" t="s">
        <v>25</v>
      </c>
      <c r="B396" s="77" t="s">
        <v>626</v>
      </c>
      <c r="C396" s="395" t="s">
        <v>16</v>
      </c>
      <c r="D396" s="35">
        <v>14.239000000000001</v>
      </c>
      <c r="E396" s="35">
        <v>15.224909999999999</v>
      </c>
      <c r="F396" s="35">
        <v>16.065000000000001</v>
      </c>
      <c r="G396" s="35">
        <v>10.045</v>
      </c>
      <c r="H396" s="35">
        <v>9.1140000000000008</v>
      </c>
      <c r="I396" s="41">
        <v>64.687910000000002</v>
      </c>
    </row>
    <row r="397" spans="1:9" x14ac:dyDescent="0.25">
      <c r="A397" s="444" t="s">
        <v>627</v>
      </c>
      <c r="B397" s="56" t="s">
        <v>628</v>
      </c>
      <c r="C397" s="395" t="s">
        <v>16</v>
      </c>
      <c r="D397" s="35">
        <v>14.239000000000001</v>
      </c>
      <c r="E397" s="35">
        <v>15.224909999999999</v>
      </c>
      <c r="F397" s="35">
        <v>16.065000000000001</v>
      </c>
      <c r="G397" s="35">
        <v>10.045</v>
      </c>
      <c r="H397" s="35">
        <v>9.1140000000000008</v>
      </c>
      <c r="I397" s="41">
        <v>64.687910000000002</v>
      </c>
    </row>
    <row r="398" spans="1:9" x14ac:dyDescent="0.25">
      <c r="A398" s="444" t="s">
        <v>629</v>
      </c>
      <c r="B398" s="63" t="s">
        <v>630</v>
      </c>
      <c r="C398" s="395" t="s">
        <v>16</v>
      </c>
      <c r="D398" s="35"/>
      <c r="E398" s="35"/>
      <c r="F398" s="35"/>
      <c r="G398" s="35"/>
      <c r="H398" s="35"/>
      <c r="I398" s="41">
        <v>0</v>
      </c>
    </row>
    <row r="399" spans="1:9" ht="30" x14ac:dyDescent="0.25">
      <c r="A399" s="444" t="s">
        <v>631</v>
      </c>
      <c r="B399" s="63" t="s">
        <v>20</v>
      </c>
      <c r="C399" s="395" t="s">
        <v>16</v>
      </c>
      <c r="D399" s="35"/>
      <c r="E399" s="35"/>
      <c r="F399" s="35"/>
      <c r="G399" s="35"/>
      <c r="H399" s="35"/>
      <c r="I399" s="35">
        <v>0</v>
      </c>
    </row>
    <row r="400" spans="1:9" ht="30" x14ac:dyDescent="0.25">
      <c r="A400" s="444" t="s">
        <v>632</v>
      </c>
      <c r="B400" s="63" t="s">
        <v>22</v>
      </c>
      <c r="C400" s="395" t="s">
        <v>16</v>
      </c>
      <c r="D400" s="35"/>
      <c r="E400" s="35"/>
      <c r="F400" s="35"/>
      <c r="G400" s="35"/>
      <c r="H400" s="35"/>
      <c r="I400" s="35">
        <v>0</v>
      </c>
    </row>
    <row r="401" spans="1:9" ht="30" x14ac:dyDescent="0.25">
      <c r="A401" s="444" t="s">
        <v>633</v>
      </c>
      <c r="B401" s="63" t="s">
        <v>24</v>
      </c>
      <c r="C401" s="395" t="s">
        <v>16</v>
      </c>
      <c r="D401" s="35"/>
      <c r="E401" s="35"/>
      <c r="F401" s="35"/>
      <c r="G401" s="35"/>
      <c r="H401" s="35"/>
      <c r="I401" s="35">
        <v>0</v>
      </c>
    </row>
    <row r="402" spans="1:9" x14ac:dyDescent="0.25">
      <c r="A402" s="444" t="s">
        <v>634</v>
      </c>
      <c r="B402" s="63" t="s">
        <v>408</v>
      </c>
      <c r="C402" s="395" t="s">
        <v>16</v>
      </c>
      <c r="D402" s="35"/>
      <c r="E402" s="35"/>
      <c r="F402" s="35"/>
      <c r="G402" s="35"/>
      <c r="H402" s="35"/>
      <c r="I402" s="35">
        <v>0</v>
      </c>
    </row>
    <row r="403" spans="1:9" x14ac:dyDescent="0.25">
      <c r="A403" s="444" t="s">
        <v>635</v>
      </c>
      <c r="B403" s="63" t="s">
        <v>411</v>
      </c>
      <c r="C403" s="395" t="s">
        <v>16</v>
      </c>
      <c r="D403" s="35">
        <v>14.239000000000001</v>
      </c>
      <c r="E403" s="35">
        <v>15.224909999999999</v>
      </c>
      <c r="F403" s="35">
        <v>16.065000000000001</v>
      </c>
      <c r="G403" s="35">
        <v>10.045</v>
      </c>
      <c r="H403" s="35">
        <v>9.1140000000000008</v>
      </c>
      <c r="I403" s="41">
        <v>64.687910000000002</v>
      </c>
    </row>
    <row r="404" spans="1:9" x14ac:dyDescent="0.25">
      <c r="A404" s="444" t="s">
        <v>636</v>
      </c>
      <c r="B404" s="63" t="s">
        <v>414</v>
      </c>
      <c r="C404" s="395" t="s">
        <v>16</v>
      </c>
      <c r="D404" s="35"/>
      <c r="E404" s="35"/>
      <c r="F404" s="35"/>
      <c r="G404" s="35"/>
      <c r="H404" s="35"/>
      <c r="I404" s="35">
        <v>0</v>
      </c>
    </row>
    <row r="405" spans="1:9" x14ac:dyDescent="0.25">
      <c r="A405" s="444" t="s">
        <v>637</v>
      </c>
      <c r="B405" s="63" t="s">
        <v>420</v>
      </c>
      <c r="C405" s="395" t="s">
        <v>16</v>
      </c>
      <c r="D405" s="35"/>
      <c r="E405" s="35"/>
      <c r="F405" s="35"/>
      <c r="G405" s="35"/>
      <c r="H405" s="35"/>
      <c r="I405" s="35">
        <v>0</v>
      </c>
    </row>
    <row r="406" spans="1:9" x14ac:dyDescent="0.25">
      <c r="A406" s="444" t="s">
        <v>638</v>
      </c>
      <c r="B406" s="63" t="s">
        <v>423</v>
      </c>
      <c r="C406" s="395" t="s">
        <v>16</v>
      </c>
      <c r="D406" s="35"/>
      <c r="E406" s="35"/>
      <c r="F406" s="35"/>
      <c r="G406" s="35"/>
      <c r="H406" s="35"/>
      <c r="I406" s="35">
        <v>0</v>
      </c>
    </row>
    <row r="407" spans="1:9" ht="30" x14ac:dyDescent="0.25">
      <c r="A407" s="444" t="s">
        <v>639</v>
      </c>
      <c r="B407" s="63" t="s">
        <v>426</v>
      </c>
      <c r="C407" s="395" t="s">
        <v>16</v>
      </c>
      <c r="D407" s="35"/>
      <c r="E407" s="35"/>
      <c r="F407" s="35"/>
      <c r="G407" s="35"/>
      <c r="H407" s="35"/>
      <c r="I407" s="35">
        <v>0</v>
      </c>
    </row>
    <row r="408" spans="1:9" x14ac:dyDescent="0.25">
      <c r="A408" s="444" t="s">
        <v>640</v>
      </c>
      <c r="B408" s="64" t="s">
        <v>40</v>
      </c>
      <c r="C408" s="395" t="s">
        <v>16</v>
      </c>
      <c r="D408" s="35"/>
      <c r="E408" s="139"/>
      <c r="F408" s="140"/>
      <c r="G408" s="140"/>
      <c r="H408" s="140"/>
      <c r="I408" s="140">
        <v>0</v>
      </c>
    </row>
    <row r="409" spans="1:9" x14ac:dyDescent="0.25">
      <c r="A409" s="444" t="s">
        <v>641</v>
      </c>
      <c r="B409" s="142" t="s">
        <v>42</v>
      </c>
      <c r="C409" s="395" t="s">
        <v>16</v>
      </c>
      <c r="D409" s="35"/>
      <c r="E409" s="139"/>
      <c r="F409" s="140"/>
      <c r="G409" s="140"/>
      <c r="H409" s="140"/>
      <c r="I409" s="140">
        <v>0</v>
      </c>
    </row>
    <row r="410" spans="1:9" x14ac:dyDescent="0.25">
      <c r="A410" s="444" t="s">
        <v>642</v>
      </c>
      <c r="B410" s="56" t="s">
        <v>643</v>
      </c>
      <c r="C410" s="395" t="s">
        <v>16</v>
      </c>
      <c r="D410" s="35"/>
      <c r="E410" s="39"/>
      <c r="F410" s="140"/>
      <c r="G410" s="140"/>
      <c r="H410" s="140"/>
      <c r="I410" s="140">
        <v>0</v>
      </c>
    </row>
    <row r="411" spans="1:9" x14ac:dyDescent="0.25">
      <c r="A411" s="444" t="s">
        <v>644</v>
      </c>
      <c r="B411" s="56" t="s">
        <v>645</v>
      </c>
      <c r="C411" s="395" t="s">
        <v>16</v>
      </c>
      <c r="D411" s="35"/>
      <c r="E411" s="35"/>
      <c r="F411" s="35"/>
      <c r="G411" s="35"/>
      <c r="H411" s="35"/>
      <c r="I411" s="35">
        <v>0</v>
      </c>
    </row>
    <row r="412" spans="1:9" x14ac:dyDescent="0.25">
      <c r="A412" s="444" t="s">
        <v>646</v>
      </c>
      <c r="B412" s="63" t="s">
        <v>630</v>
      </c>
      <c r="C412" s="395" t="s">
        <v>16</v>
      </c>
      <c r="D412" s="35"/>
      <c r="E412" s="35"/>
      <c r="F412" s="35"/>
      <c r="G412" s="35"/>
      <c r="H412" s="35"/>
      <c r="I412" s="35">
        <v>0</v>
      </c>
    </row>
    <row r="413" spans="1:9" ht="30" x14ac:dyDescent="0.25">
      <c r="A413" s="444" t="s">
        <v>647</v>
      </c>
      <c r="B413" s="63" t="s">
        <v>20</v>
      </c>
      <c r="C413" s="395" t="s">
        <v>16</v>
      </c>
      <c r="D413" s="35"/>
      <c r="E413" s="39"/>
      <c r="F413" s="140"/>
      <c r="G413" s="140"/>
      <c r="H413" s="140"/>
      <c r="I413" s="140">
        <v>0</v>
      </c>
    </row>
    <row r="414" spans="1:9" ht="30" x14ac:dyDescent="0.25">
      <c r="A414" s="444" t="s">
        <v>648</v>
      </c>
      <c r="B414" s="63" t="s">
        <v>22</v>
      </c>
      <c r="C414" s="395" t="s">
        <v>16</v>
      </c>
      <c r="D414" s="35"/>
      <c r="E414" s="39"/>
      <c r="F414" s="140"/>
      <c r="G414" s="140"/>
      <c r="H414" s="140"/>
      <c r="I414" s="140">
        <v>0</v>
      </c>
    </row>
    <row r="415" spans="1:9" ht="30" x14ac:dyDescent="0.25">
      <c r="A415" s="444" t="s">
        <v>649</v>
      </c>
      <c r="B415" s="63" t="s">
        <v>24</v>
      </c>
      <c r="C415" s="395" t="s">
        <v>16</v>
      </c>
      <c r="D415" s="35"/>
      <c r="E415" s="39"/>
      <c r="F415" s="140"/>
      <c r="G415" s="140"/>
      <c r="H415" s="140"/>
      <c r="I415" s="140">
        <v>0</v>
      </c>
    </row>
    <row r="416" spans="1:9" x14ac:dyDescent="0.25">
      <c r="A416" s="444" t="s">
        <v>650</v>
      </c>
      <c r="B416" s="63" t="s">
        <v>408</v>
      </c>
      <c r="C416" s="395" t="s">
        <v>16</v>
      </c>
      <c r="D416" s="35"/>
      <c r="E416" s="39"/>
      <c r="F416" s="140"/>
      <c r="G416" s="140"/>
      <c r="H416" s="140"/>
      <c r="I416" s="140">
        <v>0</v>
      </c>
    </row>
    <row r="417" spans="1:11" x14ac:dyDescent="0.25">
      <c r="A417" s="444" t="s">
        <v>651</v>
      </c>
      <c r="B417" s="63" t="s">
        <v>411</v>
      </c>
      <c r="C417" s="395" t="s">
        <v>16</v>
      </c>
      <c r="D417" s="35"/>
      <c r="E417" s="39"/>
      <c r="F417" s="140"/>
      <c r="G417" s="140"/>
      <c r="H417" s="140"/>
      <c r="I417" s="140">
        <v>0</v>
      </c>
    </row>
    <row r="418" spans="1:11" x14ac:dyDescent="0.25">
      <c r="A418" s="444" t="s">
        <v>652</v>
      </c>
      <c r="B418" s="63" t="s">
        <v>414</v>
      </c>
      <c r="C418" s="395" t="s">
        <v>16</v>
      </c>
      <c r="D418" s="35"/>
      <c r="E418" s="39"/>
      <c r="F418" s="140"/>
      <c r="G418" s="140"/>
      <c r="H418" s="140"/>
      <c r="I418" s="140">
        <v>0</v>
      </c>
    </row>
    <row r="419" spans="1:11" x14ac:dyDescent="0.25">
      <c r="A419" s="444" t="s">
        <v>653</v>
      </c>
      <c r="B419" s="63" t="s">
        <v>420</v>
      </c>
      <c r="C419" s="395" t="s">
        <v>16</v>
      </c>
      <c r="D419" s="35"/>
      <c r="E419" s="39"/>
      <c r="F419" s="140"/>
      <c r="G419" s="140"/>
      <c r="H419" s="140"/>
      <c r="I419" s="140">
        <v>0</v>
      </c>
    </row>
    <row r="420" spans="1:11" x14ac:dyDescent="0.25">
      <c r="A420" s="444" t="s">
        <v>654</v>
      </c>
      <c r="B420" s="63" t="s">
        <v>423</v>
      </c>
      <c r="C420" s="395" t="s">
        <v>16</v>
      </c>
      <c r="D420" s="35"/>
      <c r="E420" s="39"/>
      <c r="F420" s="140"/>
      <c r="G420" s="140"/>
      <c r="H420" s="140"/>
      <c r="I420" s="140">
        <v>0</v>
      </c>
    </row>
    <row r="421" spans="1:11" ht="30" x14ac:dyDescent="0.25">
      <c r="A421" s="444" t="s">
        <v>655</v>
      </c>
      <c r="B421" s="63" t="s">
        <v>426</v>
      </c>
      <c r="C421" s="395" t="s">
        <v>16</v>
      </c>
      <c r="D421" s="35"/>
      <c r="E421" s="35"/>
      <c r="F421" s="35"/>
      <c r="G421" s="35"/>
      <c r="H421" s="35"/>
      <c r="I421" s="35">
        <v>0</v>
      </c>
    </row>
    <row r="422" spans="1:11" x14ac:dyDescent="0.25">
      <c r="A422" s="444" t="s">
        <v>656</v>
      </c>
      <c r="B422" s="142" t="s">
        <v>40</v>
      </c>
      <c r="C422" s="395" t="s">
        <v>16</v>
      </c>
      <c r="D422" s="35"/>
      <c r="E422" s="39"/>
      <c r="F422" s="140"/>
      <c r="G422" s="140"/>
      <c r="H422" s="140"/>
      <c r="I422" s="140">
        <v>0</v>
      </c>
    </row>
    <row r="423" spans="1:11" x14ac:dyDescent="0.25">
      <c r="A423" s="444" t="s">
        <v>657</v>
      </c>
      <c r="B423" s="142" t="s">
        <v>42</v>
      </c>
      <c r="C423" s="395" t="s">
        <v>16</v>
      </c>
      <c r="D423" s="35"/>
      <c r="E423" s="39"/>
      <c r="F423" s="140"/>
      <c r="G423" s="140"/>
      <c r="H423" s="140"/>
      <c r="I423" s="140">
        <v>0</v>
      </c>
    </row>
    <row r="424" spans="1:11" x14ac:dyDescent="0.25">
      <c r="A424" s="444" t="s">
        <v>27</v>
      </c>
      <c r="B424" s="77" t="s">
        <v>658</v>
      </c>
      <c r="C424" s="395" t="s">
        <v>16</v>
      </c>
      <c r="D424" s="35">
        <v>3.718</v>
      </c>
      <c r="E424" s="35">
        <v>7.4480000000000004</v>
      </c>
      <c r="F424" s="35">
        <v>6.9565000000000001</v>
      </c>
      <c r="G424" s="35">
        <v>5.2565</v>
      </c>
      <c r="H424" s="35">
        <v>3.7208000000000001</v>
      </c>
      <c r="I424" s="41">
        <v>27.099800000000002</v>
      </c>
    </row>
    <row r="425" spans="1:11" x14ac:dyDescent="0.25">
      <c r="A425" s="444" t="s">
        <v>29</v>
      </c>
      <c r="B425" s="77" t="s">
        <v>659</v>
      </c>
      <c r="C425" s="395" t="s">
        <v>16</v>
      </c>
      <c r="D425" s="35"/>
      <c r="E425" s="35"/>
      <c r="F425" s="35"/>
      <c r="G425" s="35"/>
      <c r="H425" s="35"/>
      <c r="I425" s="35">
        <v>0</v>
      </c>
    </row>
    <row r="426" spans="1:11" x14ac:dyDescent="0.25">
      <c r="A426" s="444" t="s">
        <v>660</v>
      </c>
      <c r="B426" s="56" t="s">
        <v>661</v>
      </c>
      <c r="C426" s="395" t="s">
        <v>16</v>
      </c>
      <c r="D426" s="35"/>
      <c r="E426" s="39"/>
      <c r="F426" s="140"/>
      <c r="G426" s="140"/>
      <c r="H426" s="140"/>
      <c r="I426" s="140">
        <v>0</v>
      </c>
      <c r="J426" s="194"/>
      <c r="K426" s="425"/>
    </row>
    <row r="427" spans="1:11" x14ac:dyDescent="0.25">
      <c r="A427" s="444" t="s">
        <v>662</v>
      </c>
      <c r="B427" s="56" t="s">
        <v>663</v>
      </c>
      <c r="C427" s="395" t="s">
        <v>16</v>
      </c>
      <c r="D427" s="35"/>
      <c r="E427" s="39"/>
      <c r="F427" s="140"/>
      <c r="G427" s="140"/>
      <c r="H427" s="140"/>
      <c r="I427" s="140">
        <v>0</v>
      </c>
      <c r="J427" s="196"/>
    </row>
    <row r="428" spans="1:11" x14ac:dyDescent="0.25">
      <c r="A428" s="444" t="s">
        <v>45</v>
      </c>
      <c r="B428" s="131" t="s">
        <v>664</v>
      </c>
      <c r="C428" s="395" t="s">
        <v>16</v>
      </c>
      <c r="D428" s="35">
        <v>4.3520000000000003</v>
      </c>
      <c r="E428" s="35">
        <v>8.141</v>
      </c>
      <c r="F428" s="35">
        <v>7.2430000000000003</v>
      </c>
      <c r="G428" s="35">
        <v>0</v>
      </c>
      <c r="H428" s="35">
        <v>0</v>
      </c>
      <c r="I428" s="41">
        <v>19.736000000000001</v>
      </c>
    </row>
    <row r="429" spans="1:11" x14ac:dyDescent="0.25">
      <c r="A429" s="444" t="s">
        <v>48</v>
      </c>
      <c r="B429" s="77" t="s">
        <v>665</v>
      </c>
      <c r="C429" s="395" t="s">
        <v>16</v>
      </c>
      <c r="D429" s="35"/>
      <c r="E429" s="39"/>
      <c r="F429" s="140"/>
      <c r="G429" s="140"/>
      <c r="H429" s="140"/>
      <c r="I429" s="41">
        <v>0</v>
      </c>
    </row>
    <row r="430" spans="1:11" x14ac:dyDescent="0.25">
      <c r="A430" s="444" t="s">
        <v>52</v>
      </c>
      <c r="B430" s="77" t="s">
        <v>666</v>
      </c>
      <c r="C430" s="395" t="s">
        <v>16</v>
      </c>
      <c r="D430" s="35"/>
      <c r="E430" s="39"/>
      <c r="F430" s="140"/>
      <c r="G430" s="140"/>
      <c r="H430" s="140"/>
      <c r="I430" s="140">
        <v>0</v>
      </c>
    </row>
    <row r="431" spans="1:11" x14ac:dyDescent="0.25">
      <c r="A431" s="444" t="s">
        <v>53</v>
      </c>
      <c r="B431" s="77" t="s">
        <v>667</v>
      </c>
      <c r="C431" s="395" t="s">
        <v>16</v>
      </c>
      <c r="D431" s="35"/>
      <c r="E431" s="39"/>
      <c r="F431" s="140"/>
      <c r="G431" s="140"/>
      <c r="H431" s="140"/>
      <c r="I431" s="140">
        <v>0</v>
      </c>
    </row>
    <row r="432" spans="1:11" x14ac:dyDescent="0.25">
      <c r="A432" s="444" t="s">
        <v>54</v>
      </c>
      <c r="B432" s="77" t="s">
        <v>668</v>
      </c>
      <c r="C432" s="395" t="s">
        <v>16</v>
      </c>
      <c r="D432" s="35"/>
      <c r="E432" s="39"/>
      <c r="F432" s="140"/>
      <c r="G432" s="140"/>
      <c r="H432" s="140"/>
      <c r="I432" s="140">
        <v>0</v>
      </c>
    </row>
    <row r="433" spans="1:9" x14ac:dyDescent="0.25">
      <c r="A433" s="444" t="s">
        <v>55</v>
      </c>
      <c r="B433" s="77" t="s">
        <v>669</v>
      </c>
      <c r="C433" s="395" t="s">
        <v>16</v>
      </c>
      <c r="D433" s="35"/>
      <c r="E433" s="35"/>
      <c r="F433" s="35"/>
      <c r="G433" s="35"/>
      <c r="H433" s="35"/>
      <c r="I433" s="35">
        <v>0</v>
      </c>
    </row>
    <row r="434" spans="1:9" x14ac:dyDescent="0.25">
      <c r="A434" s="444" t="s">
        <v>96</v>
      </c>
      <c r="B434" s="56" t="s">
        <v>307</v>
      </c>
      <c r="C434" s="395" t="s">
        <v>16</v>
      </c>
      <c r="D434" s="35"/>
      <c r="E434" s="39"/>
      <c r="F434" s="140"/>
      <c r="G434" s="140"/>
      <c r="H434" s="140"/>
      <c r="I434" s="140">
        <v>0</v>
      </c>
    </row>
    <row r="435" spans="1:9" ht="30" x14ac:dyDescent="0.25">
      <c r="A435" s="444" t="s">
        <v>670</v>
      </c>
      <c r="B435" s="63" t="s">
        <v>671</v>
      </c>
      <c r="C435" s="395" t="s">
        <v>16</v>
      </c>
      <c r="D435" s="35"/>
      <c r="E435" s="139"/>
      <c r="F435" s="140"/>
      <c r="G435" s="140"/>
      <c r="H435" s="140"/>
      <c r="I435" s="140">
        <v>0</v>
      </c>
    </row>
    <row r="436" spans="1:9" x14ac:dyDescent="0.25">
      <c r="A436" s="444" t="s">
        <v>98</v>
      </c>
      <c r="B436" s="56" t="s">
        <v>309</v>
      </c>
      <c r="C436" s="395" t="s">
        <v>16</v>
      </c>
      <c r="D436" s="35"/>
      <c r="E436" s="139"/>
      <c r="F436" s="140"/>
      <c r="G436" s="140"/>
      <c r="H436" s="140"/>
      <c r="I436" s="140">
        <v>0</v>
      </c>
    </row>
    <row r="437" spans="1:9" ht="30" x14ac:dyDescent="0.25">
      <c r="A437" s="444" t="s">
        <v>672</v>
      </c>
      <c r="B437" s="63" t="s">
        <v>673</v>
      </c>
      <c r="C437" s="395" t="s">
        <v>16</v>
      </c>
      <c r="D437" s="35"/>
      <c r="E437" s="139"/>
      <c r="F437" s="140"/>
      <c r="G437" s="140"/>
      <c r="H437" s="140"/>
      <c r="I437" s="140">
        <v>0</v>
      </c>
    </row>
    <row r="438" spans="1:9" x14ac:dyDescent="0.25">
      <c r="A438" s="444" t="s">
        <v>56</v>
      </c>
      <c r="B438" s="77" t="s">
        <v>674</v>
      </c>
      <c r="C438" s="395" t="s">
        <v>16</v>
      </c>
      <c r="D438" s="35">
        <v>4.3520000000000003</v>
      </c>
      <c r="E438" s="39">
        <v>8.141</v>
      </c>
      <c r="F438" s="140">
        <v>7.2430000000000003</v>
      </c>
      <c r="G438" s="140">
        <v>0</v>
      </c>
      <c r="H438" s="140">
        <v>0</v>
      </c>
      <c r="I438" s="140">
        <v>19.736000000000001</v>
      </c>
    </row>
    <row r="439" spans="1:9" x14ac:dyDescent="0.25">
      <c r="A439" s="444" t="s">
        <v>57</v>
      </c>
      <c r="B439" s="77" t="s">
        <v>675</v>
      </c>
      <c r="C439" s="395" t="s">
        <v>16</v>
      </c>
      <c r="D439" s="35"/>
      <c r="E439" s="39"/>
      <c r="F439" s="140"/>
      <c r="G439" s="140"/>
      <c r="H439" s="140"/>
      <c r="I439" s="41">
        <v>0</v>
      </c>
    </row>
    <row r="440" spans="1:9" x14ac:dyDescent="0.25">
      <c r="A440" s="444" t="s">
        <v>116</v>
      </c>
      <c r="B440" s="417" t="s">
        <v>109</v>
      </c>
      <c r="C440" s="429" t="s">
        <v>225</v>
      </c>
      <c r="D440" s="140"/>
      <c r="E440" s="140"/>
      <c r="F440" s="160"/>
      <c r="G440" s="160"/>
      <c r="H440" s="160"/>
      <c r="I440" s="160"/>
    </row>
    <row r="441" spans="1:9" ht="45" x14ac:dyDescent="0.25">
      <c r="A441" s="431" t="s">
        <v>676</v>
      </c>
      <c r="B441" s="77" t="s">
        <v>677</v>
      </c>
      <c r="C441" s="395" t="s">
        <v>16</v>
      </c>
      <c r="D441" s="35"/>
      <c r="E441" s="35"/>
      <c r="F441" s="35"/>
      <c r="G441" s="35"/>
      <c r="H441" s="35"/>
      <c r="I441" s="35"/>
    </row>
    <row r="442" spans="1:9" x14ac:dyDescent="0.25">
      <c r="A442" s="431" t="s">
        <v>119</v>
      </c>
      <c r="B442" s="56" t="s">
        <v>678</v>
      </c>
      <c r="C442" s="395" t="s">
        <v>16</v>
      </c>
      <c r="D442" s="35"/>
      <c r="E442" s="35"/>
      <c r="F442" s="35"/>
      <c r="G442" s="35"/>
      <c r="H442" s="35"/>
      <c r="I442" s="35"/>
    </row>
    <row r="443" spans="1:9" ht="30" x14ac:dyDescent="0.25">
      <c r="A443" s="431" t="s">
        <v>120</v>
      </c>
      <c r="B443" s="56" t="s">
        <v>679</v>
      </c>
      <c r="C443" s="395" t="s">
        <v>16</v>
      </c>
      <c r="D443" s="35"/>
      <c r="E443" s="35"/>
      <c r="F443" s="35"/>
      <c r="G443" s="35"/>
      <c r="H443" s="35"/>
      <c r="I443" s="35"/>
    </row>
    <row r="444" spans="1:9" x14ac:dyDescent="0.25">
      <c r="A444" s="431" t="s">
        <v>121</v>
      </c>
      <c r="B444" s="56" t="s">
        <v>680</v>
      </c>
      <c r="C444" s="395" t="s">
        <v>16</v>
      </c>
      <c r="D444" s="35"/>
      <c r="E444" s="35"/>
      <c r="F444" s="35"/>
      <c r="G444" s="35"/>
      <c r="H444" s="35"/>
      <c r="I444" s="35"/>
    </row>
    <row r="445" spans="1:9" ht="33" customHeight="1" x14ac:dyDescent="0.25">
      <c r="A445" s="431" t="s">
        <v>122</v>
      </c>
      <c r="B445" s="77" t="s">
        <v>681</v>
      </c>
      <c r="C445" s="429" t="s">
        <v>225</v>
      </c>
      <c r="D445" s="140"/>
      <c r="E445" s="140"/>
      <c r="F445" s="140"/>
      <c r="G445" s="140"/>
      <c r="H445" s="140"/>
      <c r="I445" s="140"/>
    </row>
    <row r="446" spans="1:9" x14ac:dyDescent="0.25">
      <c r="A446" s="431" t="s">
        <v>682</v>
      </c>
      <c r="B446" s="56" t="s">
        <v>683</v>
      </c>
      <c r="C446" s="395" t="s">
        <v>16</v>
      </c>
      <c r="D446" s="35"/>
      <c r="E446" s="140"/>
      <c r="F446" s="160"/>
      <c r="G446" s="160"/>
      <c r="H446" s="160"/>
      <c r="I446" s="160"/>
    </row>
    <row r="447" spans="1:9" x14ac:dyDescent="0.25">
      <c r="A447" s="431" t="s">
        <v>684</v>
      </c>
      <c r="B447" s="56" t="s">
        <v>685</v>
      </c>
      <c r="C447" s="395" t="s">
        <v>16</v>
      </c>
      <c r="D447" s="35"/>
      <c r="E447" s="140"/>
      <c r="F447" s="160"/>
      <c r="G447" s="160"/>
      <c r="H447" s="160"/>
      <c r="I447" s="160"/>
    </row>
    <row r="448" spans="1:9" x14ac:dyDescent="0.25">
      <c r="A448" s="431" t="s">
        <v>686</v>
      </c>
      <c r="B448" s="56" t="s">
        <v>687</v>
      </c>
      <c r="C448" s="395" t="s">
        <v>16</v>
      </c>
      <c r="D448" s="35"/>
      <c r="E448" s="140"/>
      <c r="F448" s="160"/>
      <c r="G448" s="160"/>
      <c r="H448" s="160"/>
      <c r="I448" s="160"/>
    </row>
    <row r="451" spans="1:9" x14ac:dyDescent="0.25">
      <c r="A451" s="167" t="s">
        <v>688</v>
      </c>
    </row>
    <row r="452" spans="1:9" x14ac:dyDescent="0.25">
      <c r="A452" s="464" t="s">
        <v>689</v>
      </c>
      <c r="B452" s="464"/>
      <c r="C452" s="464"/>
      <c r="D452" s="464"/>
      <c r="E452" s="464"/>
      <c r="F452" s="464"/>
      <c r="G452" s="464"/>
      <c r="H452" s="464"/>
      <c r="I452" s="464"/>
    </row>
    <row r="453" spans="1:9" x14ac:dyDescent="0.25">
      <c r="A453" s="464" t="s">
        <v>690</v>
      </c>
      <c r="B453" s="464"/>
      <c r="C453" s="464"/>
      <c r="D453" s="464"/>
      <c r="E453" s="464"/>
      <c r="F453" s="464"/>
      <c r="G453" s="464"/>
      <c r="H453" s="464"/>
      <c r="I453" s="464"/>
    </row>
    <row r="454" spans="1:9" x14ac:dyDescent="0.25">
      <c r="A454" s="464" t="s">
        <v>691</v>
      </c>
      <c r="B454" s="464"/>
      <c r="C454" s="464"/>
      <c r="D454" s="464"/>
      <c r="E454" s="464"/>
      <c r="F454" s="464"/>
      <c r="G454" s="464"/>
      <c r="H454" s="464"/>
      <c r="I454" s="464"/>
    </row>
    <row r="455" spans="1:9" ht="29.25" customHeight="1" x14ac:dyDescent="0.25">
      <c r="A455" s="485" t="s">
        <v>692</v>
      </c>
      <c r="B455" s="485"/>
      <c r="C455" s="485"/>
      <c r="D455" s="485"/>
      <c r="E455" s="485"/>
      <c r="F455" s="485"/>
      <c r="G455" s="485"/>
      <c r="H455" s="485"/>
      <c r="I455" s="485"/>
    </row>
    <row r="456" spans="1:9" ht="75.75" customHeight="1" x14ac:dyDescent="0.25">
      <c r="A456" s="465" t="s">
        <v>693</v>
      </c>
      <c r="B456" s="465"/>
      <c r="C456" s="465"/>
      <c r="D456" s="465"/>
      <c r="E456" s="465"/>
      <c r="F456" s="465"/>
      <c r="G456" s="465"/>
      <c r="H456" s="465"/>
      <c r="I456" s="465"/>
    </row>
    <row r="459" spans="1:9" x14ac:dyDescent="0.25">
      <c r="A459" s="430" t="s">
        <v>694</v>
      </c>
      <c r="C459" s="449" t="s">
        <v>695</v>
      </c>
      <c r="D459" s="449"/>
    </row>
    <row r="463" spans="1:9" x14ac:dyDescent="0.25">
      <c r="D463" s="169"/>
      <c r="E463" s="169"/>
      <c r="F463" s="169"/>
      <c r="G463" s="169"/>
      <c r="H463" s="169"/>
    </row>
    <row r="464" spans="1:9" x14ac:dyDescent="0.25">
      <c r="D464" s="170"/>
      <c r="E464" s="170"/>
      <c r="F464" s="170"/>
      <c r="G464" s="170"/>
      <c r="H464" s="170"/>
    </row>
  </sheetData>
  <mergeCells count="23">
    <mergeCell ref="A6:I6"/>
    <mergeCell ref="C459:D459"/>
    <mergeCell ref="A370:B370"/>
    <mergeCell ref="A452:I452"/>
    <mergeCell ref="A453:I453"/>
    <mergeCell ref="A454:I454"/>
    <mergeCell ref="A455:I455"/>
    <mergeCell ref="A456:I456"/>
    <mergeCell ref="A18:I18"/>
    <mergeCell ref="A162:I162"/>
    <mergeCell ref="A315:I315"/>
    <mergeCell ref="A365:I366"/>
    <mergeCell ref="A367:A368"/>
    <mergeCell ref="B367:B368"/>
    <mergeCell ref="A9:I9"/>
    <mergeCell ref="A8:I8"/>
    <mergeCell ref="C367:C368"/>
    <mergeCell ref="A15:A16"/>
    <mergeCell ref="A14:I14"/>
    <mergeCell ref="A13:I13"/>
    <mergeCell ref="A11:I11"/>
    <mergeCell ref="B15:B16"/>
    <mergeCell ref="C15:C16"/>
  </mergeCells>
  <pageMargins left="0.15748031496062992" right="0.15748031496062992" top="0.15748031496062992" bottom="0.15748031496062992" header="0.15748031496062992" footer="0.15748031496062992"/>
  <pageSetup paperSize="8" scale="74" fitToHeight="6" orientation="portrait" r:id="rId1"/>
  <rowBreaks count="6" manualBreakCount="6">
    <brk id="60" max="13" man="1"/>
    <brk id="118" max="13" man="1"/>
    <brk id="193" max="13" man="1"/>
    <brk id="253" max="13" man="1"/>
    <brk id="310" max="13" man="1"/>
    <brk id="39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62"/>
  <sheetViews>
    <sheetView topLeftCell="A194" zoomScale="80" zoomScaleNormal="80" zoomScaleSheetLayoutView="100" workbookViewId="0">
      <selection activeCell="H166" sqref="H166:H317"/>
    </sheetView>
  </sheetViews>
  <sheetFormatPr defaultColWidth="10.28515625" defaultRowHeight="15.75" outlineLevelRow="2" x14ac:dyDescent="0.25"/>
  <cols>
    <col min="1" max="1" width="10.140625" style="271" customWidth="1"/>
    <col min="2" max="2" width="85.28515625" style="272" customWidth="1"/>
    <col min="3" max="3" width="12.28515625" style="273" customWidth="1"/>
    <col min="4" max="4" width="11.28515625" style="273" hidden="1" customWidth="1"/>
    <col min="5" max="5" width="12.28515625" style="273" hidden="1" customWidth="1"/>
    <col min="6" max="6" width="12.28515625" style="296" hidden="1" customWidth="1"/>
    <col min="7" max="7" width="16.85546875" style="274" hidden="1" customWidth="1"/>
    <col min="8" max="8" width="20.42578125" style="4" customWidth="1"/>
    <col min="9" max="9" width="18.85546875" style="274" hidden="1" customWidth="1"/>
    <col min="10" max="10" width="16.7109375" style="274" hidden="1" customWidth="1"/>
    <col min="11" max="11" width="21" style="274" hidden="1" customWidth="1"/>
    <col min="12" max="13" width="9.140625" style="298" customWidth="1"/>
    <col min="14" max="14" width="10.28515625" style="81"/>
    <col min="15" max="256" width="10.28515625" style="6"/>
    <col min="257" max="257" width="10.140625" style="6" customWidth="1"/>
    <col min="258" max="258" width="85.28515625" style="6" customWidth="1"/>
    <col min="259" max="259" width="12.28515625" style="6" customWidth="1"/>
    <col min="260" max="262" width="0" style="6" hidden="1" customWidth="1"/>
    <col min="263" max="263" width="16.85546875" style="6" customWidth="1"/>
    <col min="264" max="264" width="20.42578125" style="6" customWidth="1"/>
    <col min="265" max="265" width="18.85546875" style="6" customWidth="1"/>
    <col min="266" max="266" width="16.7109375" style="6" customWidth="1"/>
    <col min="267" max="267" width="21" style="6" customWidth="1"/>
    <col min="268" max="269" width="9.140625" style="6" customWidth="1"/>
    <col min="270" max="512" width="10.28515625" style="6"/>
    <col min="513" max="513" width="10.140625" style="6" customWidth="1"/>
    <col min="514" max="514" width="85.28515625" style="6" customWidth="1"/>
    <col min="515" max="515" width="12.28515625" style="6" customWidth="1"/>
    <col min="516" max="518" width="0" style="6" hidden="1" customWidth="1"/>
    <col min="519" max="519" width="16.85546875" style="6" customWidth="1"/>
    <col min="520" max="520" width="20.42578125" style="6" customWidth="1"/>
    <col min="521" max="521" width="18.85546875" style="6" customWidth="1"/>
    <col min="522" max="522" width="16.7109375" style="6" customWidth="1"/>
    <col min="523" max="523" width="21" style="6" customWidth="1"/>
    <col min="524" max="525" width="9.140625" style="6" customWidth="1"/>
    <col min="526" max="768" width="10.28515625" style="6"/>
    <col min="769" max="769" width="10.140625" style="6" customWidth="1"/>
    <col min="770" max="770" width="85.28515625" style="6" customWidth="1"/>
    <col min="771" max="771" width="12.28515625" style="6" customWidth="1"/>
    <col min="772" max="774" width="0" style="6" hidden="1" customWidth="1"/>
    <col min="775" max="775" width="16.85546875" style="6" customWidth="1"/>
    <col min="776" max="776" width="20.42578125" style="6" customWidth="1"/>
    <col min="777" max="777" width="18.85546875" style="6" customWidth="1"/>
    <col min="778" max="778" width="16.7109375" style="6" customWidth="1"/>
    <col min="779" max="779" width="21" style="6" customWidth="1"/>
    <col min="780" max="781" width="9.140625" style="6" customWidth="1"/>
    <col min="782" max="1024" width="10.28515625" style="6"/>
    <col min="1025" max="1025" width="10.140625" style="6" customWidth="1"/>
    <col min="1026" max="1026" width="85.28515625" style="6" customWidth="1"/>
    <col min="1027" max="1027" width="12.28515625" style="6" customWidth="1"/>
    <col min="1028" max="1030" width="0" style="6" hidden="1" customWidth="1"/>
    <col min="1031" max="1031" width="16.85546875" style="6" customWidth="1"/>
    <col min="1032" max="1032" width="20.42578125" style="6" customWidth="1"/>
    <col min="1033" max="1033" width="18.85546875" style="6" customWidth="1"/>
    <col min="1034" max="1034" width="16.7109375" style="6" customWidth="1"/>
    <col min="1035" max="1035" width="21" style="6" customWidth="1"/>
    <col min="1036" max="1037" width="9.140625" style="6" customWidth="1"/>
    <col min="1038" max="1280" width="10.28515625" style="6"/>
    <col min="1281" max="1281" width="10.140625" style="6" customWidth="1"/>
    <col min="1282" max="1282" width="85.28515625" style="6" customWidth="1"/>
    <col min="1283" max="1283" width="12.28515625" style="6" customWidth="1"/>
    <col min="1284" max="1286" width="0" style="6" hidden="1" customWidth="1"/>
    <col min="1287" max="1287" width="16.85546875" style="6" customWidth="1"/>
    <col min="1288" max="1288" width="20.42578125" style="6" customWidth="1"/>
    <col min="1289" max="1289" width="18.85546875" style="6" customWidth="1"/>
    <col min="1290" max="1290" width="16.7109375" style="6" customWidth="1"/>
    <col min="1291" max="1291" width="21" style="6" customWidth="1"/>
    <col min="1292" max="1293" width="9.140625" style="6" customWidth="1"/>
    <col min="1294" max="1536" width="10.28515625" style="6"/>
    <col min="1537" max="1537" width="10.140625" style="6" customWidth="1"/>
    <col min="1538" max="1538" width="85.28515625" style="6" customWidth="1"/>
    <col min="1539" max="1539" width="12.28515625" style="6" customWidth="1"/>
    <col min="1540" max="1542" width="0" style="6" hidden="1" customWidth="1"/>
    <col min="1543" max="1543" width="16.85546875" style="6" customWidth="1"/>
    <col min="1544" max="1544" width="20.42578125" style="6" customWidth="1"/>
    <col min="1545" max="1545" width="18.85546875" style="6" customWidth="1"/>
    <col min="1546" max="1546" width="16.7109375" style="6" customWidth="1"/>
    <col min="1547" max="1547" width="21" style="6" customWidth="1"/>
    <col min="1548" max="1549" width="9.140625" style="6" customWidth="1"/>
    <col min="1550" max="1792" width="10.28515625" style="6"/>
    <col min="1793" max="1793" width="10.140625" style="6" customWidth="1"/>
    <col min="1794" max="1794" width="85.28515625" style="6" customWidth="1"/>
    <col min="1795" max="1795" width="12.28515625" style="6" customWidth="1"/>
    <col min="1796" max="1798" width="0" style="6" hidden="1" customWidth="1"/>
    <col min="1799" max="1799" width="16.85546875" style="6" customWidth="1"/>
    <col min="1800" max="1800" width="20.42578125" style="6" customWidth="1"/>
    <col min="1801" max="1801" width="18.85546875" style="6" customWidth="1"/>
    <col min="1802" max="1802" width="16.7109375" style="6" customWidth="1"/>
    <col min="1803" max="1803" width="21" style="6" customWidth="1"/>
    <col min="1804" max="1805" width="9.140625" style="6" customWidth="1"/>
    <col min="1806" max="2048" width="10.28515625" style="6"/>
    <col min="2049" max="2049" width="10.140625" style="6" customWidth="1"/>
    <col min="2050" max="2050" width="85.28515625" style="6" customWidth="1"/>
    <col min="2051" max="2051" width="12.28515625" style="6" customWidth="1"/>
    <col min="2052" max="2054" width="0" style="6" hidden="1" customWidth="1"/>
    <col min="2055" max="2055" width="16.85546875" style="6" customWidth="1"/>
    <col min="2056" max="2056" width="20.42578125" style="6" customWidth="1"/>
    <col min="2057" max="2057" width="18.85546875" style="6" customWidth="1"/>
    <col min="2058" max="2058" width="16.7109375" style="6" customWidth="1"/>
    <col min="2059" max="2059" width="21" style="6" customWidth="1"/>
    <col min="2060" max="2061" width="9.140625" style="6" customWidth="1"/>
    <col min="2062" max="2304" width="10.28515625" style="6"/>
    <col min="2305" max="2305" width="10.140625" style="6" customWidth="1"/>
    <col min="2306" max="2306" width="85.28515625" style="6" customWidth="1"/>
    <col min="2307" max="2307" width="12.28515625" style="6" customWidth="1"/>
    <col min="2308" max="2310" width="0" style="6" hidden="1" customWidth="1"/>
    <col min="2311" max="2311" width="16.85546875" style="6" customWidth="1"/>
    <col min="2312" max="2312" width="20.42578125" style="6" customWidth="1"/>
    <col min="2313" max="2313" width="18.85546875" style="6" customWidth="1"/>
    <col min="2314" max="2314" width="16.7109375" style="6" customWidth="1"/>
    <col min="2315" max="2315" width="21" style="6" customWidth="1"/>
    <col min="2316" max="2317" width="9.140625" style="6" customWidth="1"/>
    <col min="2318" max="2560" width="10.28515625" style="6"/>
    <col min="2561" max="2561" width="10.140625" style="6" customWidth="1"/>
    <col min="2562" max="2562" width="85.28515625" style="6" customWidth="1"/>
    <col min="2563" max="2563" width="12.28515625" style="6" customWidth="1"/>
    <col min="2564" max="2566" width="0" style="6" hidden="1" customWidth="1"/>
    <col min="2567" max="2567" width="16.85546875" style="6" customWidth="1"/>
    <col min="2568" max="2568" width="20.42578125" style="6" customWidth="1"/>
    <col min="2569" max="2569" width="18.85546875" style="6" customWidth="1"/>
    <col min="2570" max="2570" width="16.7109375" style="6" customWidth="1"/>
    <col min="2571" max="2571" width="21" style="6" customWidth="1"/>
    <col min="2572" max="2573" width="9.140625" style="6" customWidth="1"/>
    <col min="2574" max="2816" width="10.28515625" style="6"/>
    <col min="2817" max="2817" width="10.140625" style="6" customWidth="1"/>
    <col min="2818" max="2818" width="85.28515625" style="6" customWidth="1"/>
    <col min="2819" max="2819" width="12.28515625" style="6" customWidth="1"/>
    <col min="2820" max="2822" width="0" style="6" hidden="1" customWidth="1"/>
    <col min="2823" max="2823" width="16.85546875" style="6" customWidth="1"/>
    <col min="2824" max="2824" width="20.42578125" style="6" customWidth="1"/>
    <col min="2825" max="2825" width="18.85546875" style="6" customWidth="1"/>
    <col min="2826" max="2826" width="16.7109375" style="6" customWidth="1"/>
    <col min="2827" max="2827" width="21" style="6" customWidth="1"/>
    <col min="2828" max="2829" width="9.140625" style="6" customWidth="1"/>
    <col min="2830" max="3072" width="10.28515625" style="6"/>
    <col min="3073" max="3073" width="10.140625" style="6" customWidth="1"/>
    <col min="3074" max="3074" width="85.28515625" style="6" customWidth="1"/>
    <col min="3075" max="3075" width="12.28515625" style="6" customWidth="1"/>
    <col min="3076" max="3078" width="0" style="6" hidden="1" customWidth="1"/>
    <col min="3079" max="3079" width="16.85546875" style="6" customWidth="1"/>
    <col min="3080" max="3080" width="20.42578125" style="6" customWidth="1"/>
    <col min="3081" max="3081" width="18.85546875" style="6" customWidth="1"/>
    <col min="3082" max="3082" width="16.7109375" style="6" customWidth="1"/>
    <col min="3083" max="3083" width="21" style="6" customWidth="1"/>
    <col min="3084" max="3085" width="9.140625" style="6" customWidth="1"/>
    <col min="3086" max="3328" width="10.28515625" style="6"/>
    <col min="3329" max="3329" width="10.140625" style="6" customWidth="1"/>
    <col min="3330" max="3330" width="85.28515625" style="6" customWidth="1"/>
    <col min="3331" max="3331" width="12.28515625" style="6" customWidth="1"/>
    <col min="3332" max="3334" width="0" style="6" hidden="1" customWidth="1"/>
    <col min="3335" max="3335" width="16.85546875" style="6" customWidth="1"/>
    <col min="3336" max="3336" width="20.42578125" style="6" customWidth="1"/>
    <col min="3337" max="3337" width="18.85546875" style="6" customWidth="1"/>
    <col min="3338" max="3338" width="16.7109375" style="6" customWidth="1"/>
    <col min="3339" max="3339" width="21" style="6" customWidth="1"/>
    <col min="3340" max="3341" width="9.140625" style="6" customWidth="1"/>
    <col min="3342" max="3584" width="10.28515625" style="6"/>
    <col min="3585" max="3585" width="10.140625" style="6" customWidth="1"/>
    <col min="3586" max="3586" width="85.28515625" style="6" customWidth="1"/>
    <col min="3587" max="3587" width="12.28515625" style="6" customWidth="1"/>
    <col min="3588" max="3590" width="0" style="6" hidden="1" customWidth="1"/>
    <col min="3591" max="3591" width="16.85546875" style="6" customWidth="1"/>
    <col min="3592" max="3592" width="20.42578125" style="6" customWidth="1"/>
    <col min="3593" max="3593" width="18.85546875" style="6" customWidth="1"/>
    <col min="3594" max="3594" width="16.7109375" style="6" customWidth="1"/>
    <col min="3595" max="3595" width="21" style="6" customWidth="1"/>
    <col min="3596" max="3597" width="9.140625" style="6" customWidth="1"/>
    <col min="3598" max="3840" width="10.28515625" style="6"/>
    <col min="3841" max="3841" width="10.140625" style="6" customWidth="1"/>
    <col min="3842" max="3842" width="85.28515625" style="6" customWidth="1"/>
    <col min="3843" max="3843" width="12.28515625" style="6" customWidth="1"/>
    <col min="3844" max="3846" width="0" style="6" hidden="1" customWidth="1"/>
    <col min="3847" max="3847" width="16.85546875" style="6" customWidth="1"/>
    <col min="3848" max="3848" width="20.42578125" style="6" customWidth="1"/>
    <col min="3849" max="3849" width="18.85546875" style="6" customWidth="1"/>
    <col min="3850" max="3850" width="16.7109375" style="6" customWidth="1"/>
    <col min="3851" max="3851" width="21" style="6" customWidth="1"/>
    <col min="3852" max="3853" width="9.140625" style="6" customWidth="1"/>
    <col min="3854" max="4096" width="10.28515625" style="6"/>
    <col min="4097" max="4097" width="10.140625" style="6" customWidth="1"/>
    <col min="4098" max="4098" width="85.28515625" style="6" customWidth="1"/>
    <col min="4099" max="4099" width="12.28515625" style="6" customWidth="1"/>
    <col min="4100" max="4102" width="0" style="6" hidden="1" customWidth="1"/>
    <col min="4103" max="4103" width="16.85546875" style="6" customWidth="1"/>
    <col min="4104" max="4104" width="20.42578125" style="6" customWidth="1"/>
    <col min="4105" max="4105" width="18.85546875" style="6" customWidth="1"/>
    <col min="4106" max="4106" width="16.7109375" style="6" customWidth="1"/>
    <col min="4107" max="4107" width="21" style="6" customWidth="1"/>
    <col min="4108" max="4109" width="9.140625" style="6" customWidth="1"/>
    <col min="4110" max="4352" width="10.28515625" style="6"/>
    <col min="4353" max="4353" width="10.140625" style="6" customWidth="1"/>
    <col min="4354" max="4354" width="85.28515625" style="6" customWidth="1"/>
    <col min="4355" max="4355" width="12.28515625" style="6" customWidth="1"/>
    <col min="4356" max="4358" width="0" style="6" hidden="1" customWidth="1"/>
    <col min="4359" max="4359" width="16.85546875" style="6" customWidth="1"/>
    <col min="4360" max="4360" width="20.42578125" style="6" customWidth="1"/>
    <col min="4361" max="4361" width="18.85546875" style="6" customWidth="1"/>
    <col min="4362" max="4362" width="16.7109375" style="6" customWidth="1"/>
    <col min="4363" max="4363" width="21" style="6" customWidth="1"/>
    <col min="4364" max="4365" width="9.140625" style="6" customWidth="1"/>
    <col min="4366" max="4608" width="10.28515625" style="6"/>
    <col min="4609" max="4609" width="10.140625" style="6" customWidth="1"/>
    <col min="4610" max="4610" width="85.28515625" style="6" customWidth="1"/>
    <col min="4611" max="4611" width="12.28515625" style="6" customWidth="1"/>
    <col min="4612" max="4614" width="0" style="6" hidden="1" customWidth="1"/>
    <col min="4615" max="4615" width="16.85546875" style="6" customWidth="1"/>
    <col min="4616" max="4616" width="20.42578125" style="6" customWidth="1"/>
    <col min="4617" max="4617" width="18.85546875" style="6" customWidth="1"/>
    <col min="4618" max="4618" width="16.7109375" style="6" customWidth="1"/>
    <col min="4619" max="4619" width="21" style="6" customWidth="1"/>
    <col min="4620" max="4621" width="9.140625" style="6" customWidth="1"/>
    <col min="4622" max="4864" width="10.28515625" style="6"/>
    <col min="4865" max="4865" width="10.140625" style="6" customWidth="1"/>
    <col min="4866" max="4866" width="85.28515625" style="6" customWidth="1"/>
    <col min="4867" max="4867" width="12.28515625" style="6" customWidth="1"/>
    <col min="4868" max="4870" width="0" style="6" hidden="1" customWidth="1"/>
    <col min="4871" max="4871" width="16.85546875" style="6" customWidth="1"/>
    <col min="4872" max="4872" width="20.42578125" style="6" customWidth="1"/>
    <col min="4873" max="4873" width="18.85546875" style="6" customWidth="1"/>
    <col min="4874" max="4874" width="16.7109375" style="6" customWidth="1"/>
    <col min="4875" max="4875" width="21" style="6" customWidth="1"/>
    <col min="4876" max="4877" width="9.140625" style="6" customWidth="1"/>
    <col min="4878" max="5120" width="10.28515625" style="6"/>
    <col min="5121" max="5121" width="10.140625" style="6" customWidth="1"/>
    <col min="5122" max="5122" width="85.28515625" style="6" customWidth="1"/>
    <col min="5123" max="5123" width="12.28515625" style="6" customWidth="1"/>
    <col min="5124" max="5126" width="0" style="6" hidden="1" customWidth="1"/>
    <col min="5127" max="5127" width="16.85546875" style="6" customWidth="1"/>
    <col min="5128" max="5128" width="20.42578125" style="6" customWidth="1"/>
    <col min="5129" max="5129" width="18.85546875" style="6" customWidth="1"/>
    <col min="5130" max="5130" width="16.7109375" style="6" customWidth="1"/>
    <col min="5131" max="5131" width="21" style="6" customWidth="1"/>
    <col min="5132" max="5133" width="9.140625" style="6" customWidth="1"/>
    <col min="5134" max="5376" width="10.28515625" style="6"/>
    <col min="5377" max="5377" width="10.140625" style="6" customWidth="1"/>
    <col min="5378" max="5378" width="85.28515625" style="6" customWidth="1"/>
    <col min="5379" max="5379" width="12.28515625" style="6" customWidth="1"/>
    <col min="5380" max="5382" width="0" style="6" hidden="1" customWidth="1"/>
    <col min="5383" max="5383" width="16.85546875" style="6" customWidth="1"/>
    <col min="5384" max="5384" width="20.42578125" style="6" customWidth="1"/>
    <col min="5385" max="5385" width="18.85546875" style="6" customWidth="1"/>
    <col min="5386" max="5386" width="16.7109375" style="6" customWidth="1"/>
    <col min="5387" max="5387" width="21" style="6" customWidth="1"/>
    <col min="5388" max="5389" width="9.140625" style="6" customWidth="1"/>
    <col min="5390" max="5632" width="10.28515625" style="6"/>
    <col min="5633" max="5633" width="10.140625" style="6" customWidth="1"/>
    <col min="5634" max="5634" width="85.28515625" style="6" customWidth="1"/>
    <col min="5635" max="5635" width="12.28515625" style="6" customWidth="1"/>
    <col min="5636" max="5638" width="0" style="6" hidden="1" customWidth="1"/>
    <col min="5639" max="5639" width="16.85546875" style="6" customWidth="1"/>
    <col min="5640" max="5640" width="20.42578125" style="6" customWidth="1"/>
    <col min="5641" max="5641" width="18.85546875" style="6" customWidth="1"/>
    <col min="5642" max="5642" width="16.7109375" style="6" customWidth="1"/>
    <col min="5643" max="5643" width="21" style="6" customWidth="1"/>
    <col min="5644" max="5645" width="9.140625" style="6" customWidth="1"/>
    <col min="5646" max="5888" width="10.28515625" style="6"/>
    <col min="5889" max="5889" width="10.140625" style="6" customWidth="1"/>
    <col min="5890" max="5890" width="85.28515625" style="6" customWidth="1"/>
    <col min="5891" max="5891" width="12.28515625" style="6" customWidth="1"/>
    <col min="5892" max="5894" width="0" style="6" hidden="1" customWidth="1"/>
    <col min="5895" max="5895" width="16.85546875" style="6" customWidth="1"/>
    <col min="5896" max="5896" width="20.42578125" style="6" customWidth="1"/>
    <col min="5897" max="5897" width="18.85546875" style="6" customWidth="1"/>
    <col min="5898" max="5898" width="16.7109375" style="6" customWidth="1"/>
    <col min="5899" max="5899" width="21" style="6" customWidth="1"/>
    <col min="5900" max="5901" width="9.140625" style="6" customWidth="1"/>
    <col min="5902" max="6144" width="10.28515625" style="6"/>
    <col min="6145" max="6145" width="10.140625" style="6" customWidth="1"/>
    <col min="6146" max="6146" width="85.28515625" style="6" customWidth="1"/>
    <col min="6147" max="6147" width="12.28515625" style="6" customWidth="1"/>
    <col min="6148" max="6150" width="0" style="6" hidden="1" customWidth="1"/>
    <col min="6151" max="6151" width="16.85546875" style="6" customWidth="1"/>
    <col min="6152" max="6152" width="20.42578125" style="6" customWidth="1"/>
    <col min="6153" max="6153" width="18.85546875" style="6" customWidth="1"/>
    <col min="6154" max="6154" width="16.7109375" style="6" customWidth="1"/>
    <col min="6155" max="6155" width="21" style="6" customWidth="1"/>
    <col min="6156" max="6157" width="9.140625" style="6" customWidth="1"/>
    <col min="6158" max="6400" width="10.28515625" style="6"/>
    <col min="6401" max="6401" width="10.140625" style="6" customWidth="1"/>
    <col min="6402" max="6402" width="85.28515625" style="6" customWidth="1"/>
    <col min="6403" max="6403" width="12.28515625" style="6" customWidth="1"/>
    <col min="6404" max="6406" width="0" style="6" hidden="1" customWidth="1"/>
    <col min="6407" max="6407" width="16.85546875" style="6" customWidth="1"/>
    <col min="6408" max="6408" width="20.42578125" style="6" customWidth="1"/>
    <col min="6409" max="6409" width="18.85546875" style="6" customWidth="1"/>
    <col min="6410" max="6410" width="16.7109375" style="6" customWidth="1"/>
    <col min="6411" max="6411" width="21" style="6" customWidth="1"/>
    <col min="6412" max="6413" width="9.140625" style="6" customWidth="1"/>
    <col min="6414" max="6656" width="10.28515625" style="6"/>
    <col min="6657" max="6657" width="10.140625" style="6" customWidth="1"/>
    <col min="6658" max="6658" width="85.28515625" style="6" customWidth="1"/>
    <col min="6659" max="6659" width="12.28515625" style="6" customWidth="1"/>
    <col min="6660" max="6662" width="0" style="6" hidden="1" customWidth="1"/>
    <col min="6663" max="6663" width="16.85546875" style="6" customWidth="1"/>
    <col min="6664" max="6664" width="20.42578125" style="6" customWidth="1"/>
    <col min="6665" max="6665" width="18.85546875" style="6" customWidth="1"/>
    <col min="6666" max="6666" width="16.7109375" style="6" customWidth="1"/>
    <col min="6667" max="6667" width="21" style="6" customWidth="1"/>
    <col min="6668" max="6669" width="9.140625" style="6" customWidth="1"/>
    <col min="6670" max="6912" width="10.28515625" style="6"/>
    <col min="6913" max="6913" width="10.140625" style="6" customWidth="1"/>
    <col min="6914" max="6914" width="85.28515625" style="6" customWidth="1"/>
    <col min="6915" max="6915" width="12.28515625" style="6" customWidth="1"/>
    <col min="6916" max="6918" width="0" style="6" hidden="1" customWidth="1"/>
    <col min="6919" max="6919" width="16.85546875" style="6" customWidth="1"/>
    <col min="6920" max="6920" width="20.42578125" style="6" customWidth="1"/>
    <col min="6921" max="6921" width="18.85546875" style="6" customWidth="1"/>
    <col min="6922" max="6922" width="16.7109375" style="6" customWidth="1"/>
    <col min="6923" max="6923" width="21" style="6" customWidth="1"/>
    <col min="6924" max="6925" width="9.140625" style="6" customWidth="1"/>
    <col min="6926" max="7168" width="10.28515625" style="6"/>
    <col min="7169" max="7169" width="10.140625" style="6" customWidth="1"/>
    <col min="7170" max="7170" width="85.28515625" style="6" customWidth="1"/>
    <col min="7171" max="7171" width="12.28515625" style="6" customWidth="1"/>
    <col min="7172" max="7174" width="0" style="6" hidden="1" customWidth="1"/>
    <col min="7175" max="7175" width="16.85546875" style="6" customWidth="1"/>
    <col min="7176" max="7176" width="20.42578125" style="6" customWidth="1"/>
    <col min="7177" max="7177" width="18.85546875" style="6" customWidth="1"/>
    <col min="7178" max="7178" width="16.7109375" style="6" customWidth="1"/>
    <col min="7179" max="7179" width="21" style="6" customWidth="1"/>
    <col min="7180" max="7181" width="9.140625" style="6" customWidth="1"/>
    <col min="7182" max="7424" width="10.28515625" style="6"/>
    <col min="7425" max="7425" width="10.140625" style="6" customWidth="1"/>
    <col min="7426" max="7426" width="85.28515625" style="6" customWidth="1"/>
    <col min="7427" max="7427" width="12.28515625" style="6" customWidth="1"/>
    <col min="7428" max="7430" width="0" style="6" hidden="1" customWidth="1"/>
    <col min="7431" max="7431" width="16.85546875" style="6" customWidth="1"/>
    <col min="7432" max="7432" width="20.42578125" style="6" customWidth="1"/>
    <col min="7433" max="7433" width="18.85546875" style="6" customWidth="1"/>
    <col min="7434" max="7434" width="16.7109375" style="6" customWidth="1"/>
    <col min="7435" max="7435" width="21" style="6" customWidth="1"/>
    <col min="7436" max="7437" width="9.140625" style="6" customWidth="1"/>
    <col min="7438" max="7680" width="10.28515625" style="6"/>
    <col min="7681" max="7681" width="10.140625" style="6" customWidth="1"/>
    <col min="7682" max="7682" width="85.28515625" style="6" customWidth="1"/>
    <col min="7683" max="7683" width="12.28515625" style="6" customWidth="1"/>
    <col min="7684" max="7686" width="0" style="6" hidden="1" customWidth="1"/>
    <col min="7687" max="7687" width="16.85546875" style="6" customWidth="1"/>
    <col min="7688" max="7688" width="20.42578125" style="6" customWidth="1"/>
    <col min="7689" max="7689" width="18.85546875" style="6" customWidth="1"/>
    <col min="7690" max="7690" width="16.7109375" style="6" customWidth="1"/>
    <col min="7691" max="7691" width="21" style="6" customWidth="1"/>
    <col min="7692" max="7693" width="9.140625" style="6" customWidth="1"/>
    <col min="7694" max="7936" width="10.28515625" style="6"/>
    <col min="7937" max="7937" width="10.140625" style="6" customWidth="1"/>
    <col min="7938" max="7938" width="85.28515625" style="6" customWidth="1"/>
    <col min="7939" max="7939" width="12.28515625" style="6" customWidth="1"/>
    <col min="7940" max="7942" width="0" style="6" hidden="1" customWidth="1"/>
    <col min="7943" max="7943" width="16.85546875" style="6" customWidth="1"/>
    <col min="7944" max="7944" width="20.42578125" style="6" customWidth="1"/>
    <col min="7945" max="7945" width="18.85546875" style="6" customWidth="1"/>
    <col min="7946" max="7946" width="16.7109375" style="6" customWidth="1"/>
    <col min="7947" max="7947" width="21" style="6" customWidth="1"/>
    <col min="7948" max="7949" width="9.140625" style="6" customWidth="1"/>
    <col min="7950" max="8192" width="10.28515625" style="6"/>
    <col min="8193" max="8193" width="10.140625" style="6" customWidth="1"/>
    <col min="8194" max="8194" width="85.28515625" style="6" customWidth="1"/>
    <col min="8195" max="8195" width="12.28515625" style="6" customWidth="1"/>
    <col min="8196" max="8198" width="0" style="6" hidden="1" customWidth="1"/>
    <col min="8199" max="8199" width="16.85546875" style="6" customWidth="1"/>
    <col min="8200" max="8200" width="20.42578125" style="6" customWidth="1"/>
    <col min="8201" max="8201" width="18.85546875" style="6" customWidth="1"/>
    <col min="8202" max="8202" width="16.7109375" style="6" customWidth="1"/>
    <col min="8203" max="8203" width="21" style="6" customWidth="1"/>
    <col min="8204" max="8205" width="9.140625" style="6" customWidth="1"/>
    <col min="8206" max="8448" width="10.28515625" style="6"/>
    <col min="8449" max="8449" width="10.140625" style="6" customWidth="1"/>
    <col min="8450" max="8450" width="85.28515625" style="6" customWidth="1"/>
    <col min="8451" max="8451" width="12.28515625" style="6" customWidth="1"/>
    <col min="8452" max="8454" width="0" style="6" hidden="1" customWidth="1"/>
    <col min="8455" max="8455" width="16.85546875" style="6" customWidth="1"/>
    <col min="8456" max="8456" width="20.42578125" style="6" customWidth="1"/>
    <col min="8457" max="8457" width="18.85546875" style="6" customWidth="1"/>
    <col min="8458" max="8458" width="16.7109375" style="6" customWidth="1"/>
    <col min="8459" max="8459" width="21" style="6" customWidth="1"/>
    <col min="8460" max="8461" width="9.140625" style="6" customWidth="1"/>
    <col min="8462" max="8704" width="10.28515625" style="6"/>
    <col min="8705" max="8705" width="10.140625" style="6" customWidth="1"/>
    <col min="8706" max="8706" width="85.28515625" style="6" customWidth="1"/>
    <col min="8707" max="8707" width="12.28515625" style="6" customWidth="1"/>
    <col min="8708" max="8710" width="0" style="6" hidden="1" customWidth="1"/>
    <col min="8711" max="8711" width="16.85546875" style="6" customWidth="1"/>
    <col min="8712" max="8712" width="20.42578125" style="6" customWidth="1"/>
    <col min="8713" max="8713" width="18.85546875" style="6" customWidth="1"/>
    <col min="8714" max="8714" width="16.7109375" style="6" customWidth="1"/>
    <col min="8715" max="8715" width="21" style="6" customWidth="1"/>
    <col min="8716" max="8717" width="9.140625" style="6" customWidth="1"/>
    <col min="8718" max="8960" width="10.28515625" style="6"/>
    <col min="8961" max="8961" width="10.140625" style="6" customWidth="1"/>
    <col min="8962" max="8962" width="85.28515625" style="6" customWidth="1"/>
    <col min="8963" max="8963" width="12.28515625" style="6" customWidth="1"/>
    <col min="8964" max="8966" width="0" style="6" hidden="1" customWidth="1"/>
    <col min="8967" max="8967" width="16.85546875" style="6" customWidth="1"/>
    <col min="8968" max="8968" width="20.42578125" style="6" customWidth="1"/>
    <col min="8969" max="8969" width="18.85546875" style="6" customWidth="1"/>
    <col min="8970" max="8970" width="16.7109375" style="6" customWidth="1"/>
    <col min="8971" max="8971" width="21" style="6" customWidth="1"/>
    <col min="8972" max="8973" width="9.140625" style="6" customWidth="1"/>
    <col min="8974" max="9216" width="10.28515625" style="6"/>
    <col min="9217" max="9217" width="10.140625" style="6" customWidth="1"/>
    <col min="9218" max="9218" width="85.28515625" style="6" customWidth="1"/>
    <col min="9219" max="9219" width="12.28515625" style="6" customWidth="1"/>
    <col min="9220" max="9222" width="0" style="6" hidden="1" customWidth="1"/>
    <col min="9223" max="9223" width="16.85546875" style="6" customWidth="1"/>
    <col min="9224" max="9224" width="20.42578125" style="6" customWidth="1"/>
    <col min="9225" max="9225" width="18.85546875" style="6" customWidth="1"/>
    <col min="9226" max="9226" width="16.7109375" style="6" customWidth="1"/>
    <col min="9227" max="9227" width="21" style="6" customWidth="1"/>
    <col min="9228" max="9229" width="9.140625" style="6" customWidth="1"/>
    <col min="9230" max="9472" width="10.28515625" style="6"/>
    <col min="9473" max="9473" width="10.140625" style="6" customWidth="1"/>
    <col min="9474" max="9474" width="85.28515625" style="6" customWidth="1"/>
    <col min="9475" max="9475" width="12.28515625" style="6" customWidth="1"/>
    <col min="9476" max="9478" width="0" style="6" hidden="1" customWidth="1"/>
    <col min="9479" max="9479" width="16.85546875" style="6" customWidth="1"/>
    <col min="9480" max="9480" width="20.42578125" style="6" customWidth="1"/>
    <col min="9481" max="9481" width="18.85546875" style="6" customWidth="1"/>
    <col min="9482" max="9482" width="16.7109375" style="6" customWidth="1"/>
    <col min="9483" max="9483" width="21" style="6" customWidth="1"/>
    <col min="9484" max="9485" width="9.140625" style="6" customWidth="1"/>
    <col min="9486" max="9728" width="10.28515625" style="6"/>
    <col min="9729" max="9729" width="10.140625" style="6" customWidth="1"/>
    <col min="9730" max="9730" width="85.28515625" style="6" customWidth="1"/>
    <col min="9731" max="9731" width="12.28515625" style="6" customWidth="1"/>
    <col min="9732" max="9734" width="0" style="6" hidden="1" customWidth="1"/>
    <col min="9735" max="9735" width="16.85546875" style="6" customWidth="1"/>
    <col min="9736" max="9736" width="20.42578125" style="6" customWidth="1"/>
    <col min="9737" max="9737" width="18.85546875" style="6" customWidth="1"/>
    <col min="9738" max="9738" width="16.7109375" style="6" customWidth="1"/>
    <col min="9739" max="9739" width="21" style="6" customWidth="1"/>
    <col min="9740" max="9741" width="9.140625" style="6" customWidth="1"/>
    <col min="9742" max="9984" width="10.28515625" style="6"/>
    <col min="9985" max="9985" width="10.140625" style="6" customWidth="1"/>
    <col min="9986" max="9986" width="85.28515625" style="6" customWidth="1"/>
    <col min="9987" max="9987" width="12.28515625" style="6" customWidth="1"/>
    <col min="9988" max="9990" width="0" style="6" hidden="1" customWidth="1"/>
    <col min="9991" max="9991" width="16.85546875" style="6" customWidth="1"/>
    <col min="9992" max="9992" width="20.42578125" style="6" customWidth="1"/>
    <col min="9993" max="9993" width="18.85546875" style="6" customWidth="1"/>
    <col min="9994" max="9994" width="16.7109375" style="6" customWidth="1"/>
    <col min="9995" max="9995" width="21" style="6" customWidth="1"/>
    <col min="9996" max="9997" width="9.140625" style="6" customWidth="1"/>
    <col min="9998" max="10240" width="10.28515625" style="6"/>
    <col min="10241" max="10241" width="10.140625" style="6" customWidth="1"/>
    <col min="10242" max="10242" width="85.28515625" style="6" customWidth="1"/>
    <col min="10243" max="10243" width="12.28515625" style="6" customWidth="1"/>
    <col min="10244" max="10246" width="0" style="6" hidden="1" customWidth="1"/>
    <col min="10247" max="10247" width="16.85546875" style="6" customWidth="1"/>
    <col min="10248" max="10248" width="20.42578125" style="6" customWidth="1"/>
    <col min="10249" max="10249" width="18.85546875" style="6" customWidth="1"/>
    <col min="10250" max="10250" width="16.7109375" style="6" customWidth="1"/>
    <col min="10251" max="10251" width="21" style="6" customWidth="1"/>
    <col min="10252" max="10253" width="9.140625" style="6" customWidth="1"/>
    <col min="10254" max="10496" width="10.28515625" style="6"/>
    <col min="10497" max="10497" width="10.140625" style="6" customWidth="1"/>
    <col min="10498" max="10498" width="85.28515625" style="6" customWidth="1"/>
    <col min="10499" max="10499" width="12.28515625" style="6" customWidth="1"/>
    <col min="10500" max="10502" width="0" style="6" hidden="1" customWidth="1"/>
    <col min="10503" max="10503" width="16.85546875" style="6" customWidth="1"/>
    <col min="10504" max="10504" width="20.42578125" style="6" customWidth="1"/>
    <col min="10505" max="10505" width="18.85546875" style="6" customWidth="1"/>
    <col min="10506" max="10506" width="16.7109375" style="6" customWidth="1"/>
    <col min="10507" max="10507" width="21" style="6" customWidth="1"/>
    <col min="10508" max="10509" width="9.140625" style="6" customWidth="1"/>
    <col min="10510" max="10752" width="10.28515625" style="6"/>
    <col min="10753" max="10753" width="10.140625" style="6" customWidth="1"/>
    <col min="10754" max="10754" width="85.28515625" style="6" customWidth="1"/>
    <col min="10755" max="10755" width="12.28515625" style="6" customWidth="1"/>
    <col min="10756" max="10758" width="0" style="6" hidden="1" customWidth="1"/>
    <col min="10759" max="10759" width="16.85546875" style="6" customWidth="1"/>
    <col min="10760" max="10760" width="20.42578125" style="6" customWidth="1"/>
    <col min="10761" max="10761" width="18.85546875" style="6" customWidth="1"/>
    <col min="10762" max="10762" width="16.7109375" style="6" customWidth="1"/>
    <col min="10763" max="10763" width="21" style="6" customWidth="1"/>
    <col min="10764" max="10765" width="9.140625" style="6" customWidth="1"/>
    <col min="10766" max="11008" width="10.28515625" style="6"/>
    <col min="11009" max="11009" width="10.140625" style="6" customWidth="1"/>
    <col min="11010" max="11010" width="85.28515625" style="6" customWidth="1"/>
    <col min="11011" max="11011" width="12.28515625" style="6" customWidth="1"/>
    <col min="11012" max="11014" width="0" style="6" hidden="1" customWidth="1"/>
    <col min="11015" max="11015" width="16.85546875" style="6" customWidth="1"/>
    <col min="11016" max="11016" width="20.42578125" style="6" customWidth="1"/>
    <col min="11017" max="11017" width="18.85546875" style="6" customWidth="1"/>
    <col min="11018" max="11018" width="16.7109375" style="6" customWidth="1"/>
    <col min="11019" max="11019" width="21" style="6" customWidth="1"/>
    <col min="11020" max="11021" width="9.140625" style="6" customWidth="1"/>
    <col min="11022" max="11264" width="10.28515625" style="6"/>
    <col min="11265" max="11265" width="10.140625" style="6" customWidth="1"/>
    <col min="11266" max="11266" width="85.28515625" style="6" customWidth="1"/>
    <col min="11267" max="11267" width="12.28515625" style="6" customWidth="1"/>
    <col min="11268" max="11270" width="0" style="6" hidden="1" customWidth="1"/>
    <col min="11271" max="11271" width="16.85546875" style="6" customWidth="1"/>
    <col min="11272" max="11272" width="20.42578125" style="6" customWidth="1"/>
    <col min="11273" max="11273" width="18.85546875" style="6" customWidth="1"/>
    <col min="11274" max="11274" width="16.7109375" style="6" customWidth="1"/>
    <col min="11275" max="11275" width="21" style="6" customWidth="1"/>
    <col min="11276" max="11277" width="9.140625" style="6" customWidth="1"/>
    <col min="11278" max="11520" width="10.28515625" style="6"/>
    <col min="11521" max="11521" width="10.140625" style="6" customWidth="1"/>
    <col min="11522" max="11522" width="85.28515625" style="6" customWidth="1"/>
    <col min="11523" max="11523" width="12.28515625" style="6" customWidth="1"/>
    <col min="11524" max="11526" width="0" style="6" hidden="1" customWidth="1"/>
    <col min="11527" max="11527" width="16.85546875" style="6" customWidth="1"/>
    <col min="11528" max="11528" width="20.42578125" style="6" customWidth="1"/>
    <col min="11529" max="11529" width="18.85546875" style="6" customWidth="1"/>
    <col min="11530" max="11530" width="16.7109375" style="6" customWidth="1"/>
    <col min="11531" max="11531" width="21" style="6" customWidth="1"/>
    <col min="11532" max="11533" width="9.140625" style="6" customWidth="1"/>
    <col min="11534" max="11776" width="10.28515625" style="6"/>
    <col min="11777" max="11777" width="10.140625" style="6" customWidth="1"/>
    <col min="11778" max="11778" width="85.28515625" style="6" customWidth="1"/>
    <col min="11779" max="11779" width="12.28515625" style="6" customWidth="1"/>
    <col min="11780" max="11782" width="0" style="6" hidden="1" customWidth="1"/>
    <col min="11783" max="11783" width="16.85546875" style="6" customWidth="1"/>
    <col min="11784" max="11784" width="20.42578125" style="6" customWidth="1"/>
    <col min="11785" max="11785" width="18.85546875" style="6" customWidth="1"/>
    <col min="11786" max="11786" width="16.7109375" style="6" customWidth="1"/>
    <col min="11787" max="11787" width="21" style="6" customWidth="1"/>
    <col min="11788" max="11789" width="9.140625" style="6" customWidth="1"/>
    <col min="11790" max="12032" width="10.28515625" style="6"/>
    <col min="12033" max="12033" width="10.140625" style="6" customWidth="1"/>
    <col min="12034" max="12034" width="85.28515625" style="6" customWidth="1"/>
    <col min="12035" max="12035" width="12.28515625" style="6" customWidth="1"/>
    <col min="12036" max="12038" width="0" style="6" hidden="1" customWidth="1"/>
    <col min="12039" max="12039" width="16.85546875" style="6" customWidth="1"/>
    <col min="12040" max="12040" width="20.42578125" style="6" customWidth="1"/>
    <col min="12041" max="12041" width="18.85546875" style="6" customWidth="1"/>
    <col min="12042" max="12042" width="16.7109375" style="6" customWidth="1"/>
    <col min="12043" max="12043" width="21" style="6" customWidth="1"/>
    <col min="12044" max="12045" width="9.140625" style="6" customWidth="1"/>
    <col min="12046" max="12288" width="10.28515625" style="6"/>
    <col min="12289" max="12289" width="10.140625" style="6" customWidth="1"/>
    <col min="12290" max="12290" width="85.28515625" style="6" customWidth="1"/>
    <col min="12291" max="12291" width="12.28515625" style="6" customWidth="1"/>
    <col min="12292" max="12294" width="0" style="6" hidden="1" customWidth="1"/>
    <col min="12295" max="12295" width="16.85546875" style="6" customWidth="1"/>
    <col min="12296" max="12296" width="20.42578125" style="6" customWidth="1"/>
    <col min="12297" max="12297" width="18.85546875" style="6" customWidth="1"/>
    <col min="12298" max="12298" width="16.7109375" style="6" customWidth="1"/>
    <col min="12299" max="12299" width="21" style="6" customWidth="1"/>
    <col min="12300" max="12301" width="9.140625" style="6" customWidth="1"/>
    <col min="12302" max="12544" width="10.28515625" style="6"/>
    <col min="12545" max="12545" width="10.140625" style="6" customWidth="1"/>
    <col min="12546" max="12546" width="85.28515625" style="6" customWidth="1"/>
    <col min="12547" max="12547" width="12.28515625" style="6" customWidth="1"/>
    <col min="12548" max="12550" width="0" style="6" hidden="1" customWidth="1"/>
    <col min="12551" max="12551" width="16.85546875" style="6" customWidth="1"/>
    <col min="12552" max="12552" width="20.42578125" style="6" customWidth="1"/>
    <col min="12553" max="12553" width="18.85546875" style="6" customWidth="1"/>
    <col min="12554" max="12554" width="16.7109375" style="6" customWidth="1"/>
    <col min="12555" max="12555" width="21" style="6" customWidth="1"/>
    <col min="12556" max="12557" width="9.140625" style="6" customWidth="1"/>
    <col min="12558" max="12800" width="10.28515625" style="6"/>
    <col min="12801" max="12801" width="10.140625" style="6" customWidth="1"/>
    <col min="12802" max="12802" width="85.28515625" style="6" customWidth="1"/>
    <col min="12803" max="12803" width="12.28515625" style="6" customWidth="1"/>
    <col min="12804" max="12806" width="0" style="6" hidden="1" customWidth="1"/>
    <col min="12807" max="12807" width="16.85546875" style="6" customWidth="1"/>
    <col min="12808" max="12808" width="20.42578125" style="6" customWidth="1"/>
    <col min="12809" max="12809" width="18.85546875" style="6" customWidth="1"/>
    <col min="12810" max="12810" width="16.7109375" style="6" customWidth="1"/>
    <col min="12811" max="12811" width="21" style="6" customWidth="1"/>
    <col min="12812" max="12813" width="9.140625" style="6" customWidth="1"/>
    <col min="12814" max="13056" width="10.28515625" style="6"/>
    <col min="13057" max="13057" width="10.140625" style="6" customWidth="1"/>
    <col min="13058" max="13058" width="85.28515625" style="6" customWidth="1"/>
    <col min="13059" max="13059" width="12.28515625" style="6" customWidth="1"/>
    <col min="13060" max="13062" width="0" style="6" hidden="1" customWidth="1"/>
    <col min="13063" max="13063" width="16.85546875" style="6" customWidth="1"/>
    <col min="13064" max="13064" width="20.42578125" style="6" customWidth="1"/>
    <col min="13065" max="13065" width="18.85546875" style="6" customWidth="1"/>
    <col min="13066" max="13066" width="16.7109375" style="6" customWidth="1"/>
    <col min="13067" max="13067" width="21" style="6" customWidth="1"/>
    <col min="13068" max="13069" width="9.140625" style="6" customWidth="1"/>
    <col min="13070" max="13312" width="10.28515625" style="6"/>
    <col min="13313" max="13313" width="10.140625" style="6" customWidth="1"/>
    <col min="13314" max="13314" width="85.28515625" style="6" customWidth="1"/>
    <col min="13315" max="13315" width="12.28515625" style="6" customWidth="1"/>
    <col min="13316" max="13318" width="0" style="6" hidden="1" customWidth="1"/>
    <col min="13319" max="13319" width="16.85546875" style="6" customWidth="1"/>
    <col min="13320" max="13320" width="20.42578125" style="6" customWidth="1"/>
    <col min="13321" max="13321" width="18.85546875" style="6" customWidth="1"/>
    <col min="13322" max="13322" width="16.7109375" style="6" customWidth="1"/>
    <col min="13323" max="13323" width="21" style="6" customWidth="1"/>
    <col min="13324" max="13325" width="9.140625" style="6" customWidth="1"/>
    <col min="13326" max="13568" width="10.28515625" style="6"/>
    <col min="13569" max="13569" width="10.140625" style="6" customWidth="1"/>
    <col min="13570" max="13570" width="85.28515625" style="6" customWidth="1"/>
    <col min="13571" max="13571" width="12.28515625" style="6" customWidth="1"/>
    <col min="13572" max="13574" width="0" style="6" hidden="1" customWidth="1"/>
    <col min="13575" max="13575" width="16.85546875" style="6" customWidth="1"/>
    <col min="13576" max="13576" width="20.42578125" style="6" customWidth="1"/>
    <col min="13577" max="13577" width="18.85546875" style="6" customWidth="1"/>
    <col min="13578" max="13578" width="16.7109375" style="6" customWidth="1"/>
    <col min="13579" max="13579" width="21" style="6" customWidth="1"/>
    <col min="13580" max="13581" width="9.140625" style="6" customWidth="1"/>
    <col min="13582" max="13824" width="10.28515625" style="6"/>
    <col min="13825" max="13825" width="10.140625" style="6" customWidth="1"/>
    <col min="13826" max="13826" width="85.28515625" style="6" customWidth="1"/>
    <col min="13827" max="13827" width="12.28515625" style="6" customWidth="1"/>
    <col min="13828" max="13830" width="0" style="6" hidden="1" customWidth="1"/>
    <col min="13831" max="13831" width="16.85546875" style="6" customWidth="1"/>
    <col min="13832" max="13832" width="20.42578125" style="6" customWidth="1"/>
    <col min="13833" max="13833" width="18.85546875" style="6" customWidth="1"/>
    <col min="13834" max="13834" width="16.7109375" style="6" customWidth="1"/>
    <col min="13835" max="13835" width="21" style="6" customWidth="1"/>
    <col min="13836" max="13837" width="9.140625" style="6" customWidth="1"/>
    <col min="13838" max="14080" width="10.28515625" style="6"/>
    <col min="14081" max="14081" width="10.140625" style="6" customWidth="1"/>
    <col min="14082" max="14082" width="85.28515625" style="6" customWidth="1"/>
    <col min="14083" max="14083" width="12.28515625" style="6" customWidth="1"/>
    <col min="14084" max="14086" width="0" style="6" hidden="1" customWidth="1"/>
    <col min="14087" max="14087" width="16.85546875" style="6" customWidth="1"/>
    <col min="14088" max="14088" width="20.42578125" style="6" customWidth="1"/>
    <col min="14089" max="14089" width="18.85546875" style="6" customWidth="1"/>
    <col min="14090" max="14090" width="16.7109375" style="6" customWidth="1"/>
    <col min="14091" max="14091" width="21" style="6" customWidth="1"/>
    <col min="14092" max="14093" width="9.140625" style="6" customWidth="1"/>
    <col min="14094" max="14336" width="10.28515625" style="6"/>
    <col min="14337" max="14337" width="10.140625" style="6" customWidth="1"/>
    <col min="14338" max="14338" width="85.28515625" style="6" customWidth="1"/>
    <col min="14339" max="14339" width="12.28515625" style="6" customWidth="1"/>
    <col min="14340" max="14342" width="0" style="6" hidden="1" customWidth="1"/>
    <col min="14343" max="14343" width="16.85546875" style="6" customWidth="1"/>
    <col min="14344" max="14344" width="20.42578125" style="6" customWidth="1"/>
    <col min="14345" max="14345" width="18.85546875" style="6" customWidth="1"/>
    <col min="14346" max="14346" width="16.7109375" style="6" customWidth="1"/>
    <col min="14347" max="14347" width="21" style="6" customWidth="1"/>
    <col min="14348" max="14349" width="9.140625" style="6" customWidth="1"/>
    <col min="14350" max="14592" width="10.28515625" style="6"/>
    <col min="14593" max="14593" width="10.140625" style="6" customWidth="1"/>
    <col min="14594" max="14594" width="85.28515625" style="6" customWidth="1"/>
    <col min="14595" max="14595" width="12.28515625" style="6" customWidth="1"/>
    <col min="14596" max="14598" width="0" style="6" hidden="1" customWidth="1"/>
    <col min="14599" max="14599" width="16.85546875" style="6" customWidth="1"/>
    <col min="14600" max="14600" width="20.42578125" style="6" customWidth="1"/>
    <col min="14601" max="14601" width="18.85546875" style="6" customWidth="1"/>
    <col min="14602" max="14602" width="16.7109375" style="6" customWidth="1"/>
    <col min="14603" max="14603" width="21" style="6" customWidth="1"/>
    <col min="14604" max="14605" width="9.140625" style="6" customWidth="1"/>
    <col min="14606" max="14848" width="10.28515625" style="6"/>
    <col min="14849" max="14849" width="10.140625" style="6" customWidth="1"/>
    <col min="14850" max="14850" width="85.28515625" style="6" customWidth="1"/>
    <col min="14851" max="14851" width="12.28515625" style="6" customWidth="1"/>
    <col min="14852" max="14854" width="0" style="6" hidden="1" customWidth="1"/>
    <col min="14855" max="14855" width="16.85546875" style="6" customWidth="1"/>
    <col min="14856" max="14856" width="20.42578125" style="6" customWidth="1"/>
    <col min="14857" max="14857" width="18.85546875" style="6" customWidth="1"/>
    <col min="14858" max="14858" width="16.7109375" style="6" customWidth="1"/>
    <col min="14859" max="14859" width="21" style="6" customWidth="1"/>
    <col min="14860" max="14861" width="9.140625" style="6" customWidth="1"/>
    <col min="14862" max="15104" width="10.28515625" style="6"/>
    <col min="15105" max="15105" width="10.140625" style="6" customWidth="1"/>
    <col min="15106" max="15106" width="85.28515625" style="6" customWidth="1"/>
    <col min="15107" max="15107" width="12.28515625" style="6" customWidth="1"/>
    <col min="15108" max="15110" width="0" style="6" hidden="1" customWidth="1"/>
    <col min="15111" max="15111" width="16.85546875" style="6" customWidth="1"/>
    <col min="15112" max="15112" width="20.42578125" style="6" customWidth="1"/>
    <col min="15113" max="15113" width="18.85546875" style="6" customWidth="1"/>
    <col min="15114" max="15114" width="16.7109375" style="6" customWidth="1"/>
    <col min="15115" max="15115" width="21" style="6" customWidth="1"/>
    <col min="15116" max="15117" width="9.140625" style="6" customWidth="1"/>
    <col min="15118" max="15360" width="10.28515625" style="6"/>
    <col min="15361" max="15361" width="10.140625" style="6" customWidth="1"/>
    <col min="15362" max="15362" width="85.28515625" style="6" customWidth="1"/>
    <col min="15363" max="15363" width="12.28515625" style="6" customWidth="1"/>
    <col min="15364" max="15366" width="0" style="6" hidden="1" customWidth="1"/>
    <col min="15367" max="15367" width="16.85546875" style="6" customWidth="1"/>
    <col min="15368" max="15368" width="20.42578125" style="6" customWidth="1"/>
    <col min="15369" max="15369" width="18.85546875" style="6" customWidth="1"/>
    <col min="15370" max="15370" width="16.7109375" style="6" customWidth="1"/>
    <col min="15371" max="15371" width="21" style="6" customWidth="1"/>
    <col min="15372" max="15373" width="9.140625" style="6" customWidth="1"/>
    <col min="15374" max="15616" width="10.28515625" style="6"/>
    <col min="15617" max="15617" width="10.140625" style="6" customWidth="1"/>
    <col min="15618" max="15618" width="85.28515625" style="6" customWidth="1"/>
    <col min="15619" max="15619" width="12.28515625" style="6" customWidth="1"/>
    <col min="15620" max="15622" width="0" style="6" hidden="1" customWidth="1"/>
    <col min="15623" max="15623" width="16.85546875" style="6" customWidth="1"/>
    <col min="15624" max="15624" width="20.42578125" style="6" customWidth="1"/>
    <col min="15625" max="15625" width="18.85546875" style="6" customWidth="1"/>
    <col min="15626" max="15626" width="16.7109375" style="6" customWidth="1"/>
    <col min="15627" max="15627" width="21" style="6" customWidth="1"/>
    <col min="15628" max="15629" width="9.140625" style="6" customWidth="1"/>
    <col min="15630" max="15872" width="10.28515625" style="6"/>
    <col min="15873" max="15873" width="10.140625" style="6" customWidth="1"/>
    <col min="15874" max="15874" width="85.28515625" style="6" customWidth="1"/>
    <col min="15875" max="15875" width="12.28515625" style="6" customWidth="1"/>
    <col min="15876" max="15878" width="0" style="6" hidden="1" customWidth="1"/>
    <col min="15879" max="15879" width="16.85546875" style="6" customWidth="1"/>
    <col min="15880" max="15880" width="20.42578125" style="6" customWidth="1"/>
    <col min="15881" max="15881" width="18.85546875" style="6" customWidth="1"/>
    <col min="15882" max="15882" width="16.7109375" style="6" customWidth="1"/>
    <col min="15883" max="15883" width="21" style="6" customWidth="1"/>
    <col min="15884" max="15885" width="9.140625" style="6" customWidth="1"/>
    <col min="15886" max="16128" width="10.28515625" style="6"/>
    <col min="16129" max="16129" width="10.140625" style="6" customWidth="1"/>
    <col min="16130" max="16130" width="85.28515625" style="6" customWidth="1"/>
    <col min="16131" max="16131" width="12.28515625" style="6" customWidth="1"/>
    <col min="16132" max="16134" width="0" style="6" hidden="1" customWidth="1"/>
    <col min="16135" max="16135" width="16.85546875" style="6" customWidth="1"/>
    <col min="16136" max="16136" width="20.42578125" style="6" customWidth="1"/>
    <col min="16137" max="16137" width="18.85546875" style="6" customWidth="1"/>
    <col min="16138" max="16138" width="16.7109375" style="6" customWidth="1"/>
    <col min="16139" max="16139" width="21" style="6" customWidth="1"/>
    <col min="16140" max="16141" width="9.140625" style="6" customWidth="1"/>
    <col min="16142" max="16384" width="10.28515625" style="6"/>
  </cols>
  <sheetData>
    <row r="1" spans="1:14" s="294" customFormat="1" ht="12.75" x14ac:dyDescent="0.2">
      <c r="A1" s="289"/>
      <c r="B1" s="289"/>
      <c r="C1" s="289"/>
      <c r="D1" s="289"/>
      <c r="E1" s="289"/>
      <c r="F1" s="289"/>
      <c r="G1" s="289"/>
      <c r="H1" s="293"/>
      <c r="I1" s="289"/>
      <c r="J1" s="290"/>
      <c r="K1" s="291" t="s">
        <v>701</v>
      </c>
      <c r="L1" s="292"/>
      <c r="M1" s="292"/>
      <c r="N1" s="293"/>
    </row>
    <row r="2" spans="1:14" s="294" customFormat="1" ht="24" customHeight="1" x14ac:dyDescent="0.2">
      <c r="A2" s="289"/>
      <c r="B2" s="289"/>
      <c r="C2" s="289"/>
      <c r="D2" s="289"/>
      <c r="E2" s="289"/>
      <c r="F2" s="289"/>
      <c r="G2" s="289"/>
      <c r="H2" s="293"/>
      <c r="I2" s="295"/>
      <c r="J2" s="506" t="s">
        <v>702</v>
      </c>
      <c r="K2" s="506"/>
      <c r="L2" s="292"/>
      <c r="M2" s="292"/>
      <c r="N2" s="293"/>
    </row>
    <row r="3" spans="1:14" x14ac:dyDescent="0.25">
      <c r="K3" s="297"/>
    </row>
    <row r="4" spans="1:14" x14ac:dyDescent="0.25">
      <c r="K4" s="297"/>
    </row>
    <row r="5" spans="1:14" x14ac:dyDescent="0.25">
      <c r="A5" s="499" t="s">
        <v>703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</row>
    <row r="6" spans="1:14" ht="15" x14ac:dyDescent="0.25">
      <c r="A6" s="507"/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299"/>
      <c r="M6" s="299"/>
    </row>
    <row r="7" spans="1:14" ht="15" x14ac:dyDescent="0.25">
      <c r="L7" s="300"/>
      <c r="M7" s="300"/>
    </row>
    <row r="8" spans="1:14" ht="21.75" customHeight="1" x14ac:dyDescent="0.25">
      <c r="A8" s="508" t="s">
        <v>704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</row>
    <row r="9" spans="1:14" ht="15" x14ac:dyDescent="0.25">
      <c r="A9" s="509" t="s">
        <v>5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299"/>
      <c r="M9" s="299"/>
    </row>
    <row r="10" spans="1:14" x14ac:dyDescent="0.25">
      <c r="A10" s="508" t="s">
        <v>705</v>
      </c>
      <c r="B10" s="508"/>
      <c r="C10" s="508"/>
      <c r="D10" s="508"/>
      <c r="E10" s="508"/>
      <c r="F10" s="508"/>
      <c r="G10" s="508"/>
      <c r="H10" s="508"/>
      <c r="I10" s="508"/>
      <c r="J10" s="508"/>
      <c r="K10" s="508"/>
    </row>
    <row r="11" spans="1:14" s="11" customFormat="1" ht="15.75" customHeight="1" x14ac:dyDescent="0.25">
      <c r="A11" s="505" t="s">
        <v>706</v>
      </c>
      <c r="B11" s="505"/>
      <c r="C11" s="505"/>
      <c r="D11" s="505"/>
      <c r="E11" s="505"/>
      <c r="F11" s="505"/>
      <c r="G11" s="505"/>
      <c r="H11" s="505"/>
      <c r="I11" s="505"/>
      <c r="J11" s="505"/>
      <c r="K11" s="505"/>
      <c r="L11" s="299"/>
      <c r="M11" s="299"/>
      <c r="N11" s="193"/>
    </row>
    <row r="12" spans="1:14" x14ac:dyDescent="0.25">
      <c r="B12" s="301"/>
    </row>
    <row r="13" spans="1:14" ht="40.5" customHeight="1" x14ac:dyDescent="0.25">
      <c r="A13" s="497" t="s">
        <v>707</v>
      </c>
      <c r="B13" s="497"/>
      <c r="C13" s="497"/>
      <c r="D13" s="497"/>
      <c r="E13" s="497"/>
      <c r="F13" s="497"/>
      <c r="G13" s="497"/>
      <c r="H13" s="497"/>
      <c r="I13" s="497"/>
      <c r="J13" s="497"/>
      <c r="K13" s="497"/>
      <c r="L13" s="299"/>
      <c r="M13" s="299"/>
    </row>
    <row r="14" spans="1:14" ht="15" x14ac:dyDescent="0.25">
      <c r="A14" s="498" t="s">
        <v>708</v>
      </c>
      <c r="B14" s="498"/>
      <c r="L14" s="300"/>
      <c r="M14" s="300"/>
    </row>
    <row r="15" spans="1:14" x14ac:dyDescent="0.25">
      <c r="A15" s="6"/>
      <c r="B15" s="6"/>
      <c r="C15" s="6"/>
      <c r="D15" s="274"/>
      <c r="E15" s="274"/>
    </row>
    <row r="16" spans="1:14" ht="15" x14ac:dyDescent="0.25">
      <c r="A16" s="6"/>
      <c r="B16" s="6"/>
      <c r="C16" s="6"/>
      <c r="D16" s="274"/>
      <c r="E16" s="274"/>
      <c r="L16" s="299"/>
      <c r="M16" s="299"/>
    </row>
    <row r="17" spans="1:14" ht="18.75" customHeight="1" x14ac:dyDescent="0.25">
      <c r="A17" s="499" t="s">
        <v>8</v>
      </c>
      <c r="B17" s="499"/>
      <c r="C17" s="499"/>
      <c r="D17" s="499"/>
      <c r="E17" s="499"/>
      <c r="F17" s="499"/>
      <c r="G17" s="499"/>
      <c r="H17" s="499"/>
      <c r="I17" s="499"/>
      <c r="J17" s="499"/>
      <c r="K17" s="499"/>
      <c r="L17" s="292"/>
      <c r="M17" s="292"/>
    </row>
    <row r="18" spans="1:14" ht="35.25" customHeight="1" x14ac:dyDescent="0.25">
      <c r="A18" s="500" t="s">
        <v>9</v>
      </c>
      <c r="B18" s="493" t="s">
        <v>10</v>
      </c>
      <c r="C18" s="493" t="s">
        <v>11</v>
      </c>
      <c r="D18" s="287">
        <v>2015</v>
      </c>
      <c r="E18" s="287">
        <v>2016</v>
      </c>
      <c r="F18" s="287">
        <v>2017</v>
      </c>
      <c r="G18" s="493">
        <v>2021</v>
      </c>
      <c r="H18" s="493"/>
      <c r="I18" s="501" t="s">
        <v>709</v>
      </c>
      <c r="J18" s="502"/>
      <c r="K18" s="503" t="s">
        <v>710</v>
      </c>
      <c r="L18" s="292"/>
      <c r="M18" s="292"/>
    </row>
    <row r="19" spans="1:14" ht="21" customHeight="1" x14ac:dyDescent="0.25">
      <c r="A19" s="500"/>
      <c r="B19" s="493"/>
      <c r="C19" s="493"/>
      <c r="D19" s="287" t="s">
        <v>711</v>
      </c>
      <c r="E19" s="287" t="s">
        <v>711</v>
      </c>
      <c r="F19" s="287" t="s">
        <v>711</v>
      </c>
      <c r="G19" s="287" t="s">
        <v>712</v>
      </c>
      <c r="H19" s="395" t="s">
        <v>754</v>
      </c>
      <c r="I19" s="287" t="s">
        <v>714</v>
      </c>
      <c r="J19" s="287" t="s">
        <v>715</v>
      </c>
      <c r="K19" s="504"/>
      <c r="L19" s="300"/>
      <c r="M19" s="300"/>
    </row>
    <row r="20" spans="1:14" s="22" customFormat="1" x14ac:dyDescent="0.25">
      <c r="A20" s="303">
        <v>1</v>
      </c>
      <c r="B20" s="304">
        <v>2</v>
      </c>
      <c r="C20" s="304">
        <v>3</v>
      </c>
      <c r="D20" s="304">
        <v>4</v>
      </c>
      <c r="E20" s="303">
        <v>5</v>
      </c>
      <c r="F20" s="304">
        <v>6</v>
      </c>
      <c r="G20" s="303" t="s">
        <v>716</v>
      </c>
      <c r="H20" s="404">
        <v>5</v>
      </c>
      <c r="I20" s="304">
        <v>6</v>
      </c>
      <c r="J20" s="303" t="s">
        <v>717</v>
      </c>
      <c r="K20" s="304">
        <v>8</v>
      </c>
      <c r="L20" s="298"/>
      <c r="M20" s="298"/>
      <c r="N20" s="82"/>
    </row>
    <row r="21" spans="1:14" s="22" customFormat="1" ht="15" x14ac:dyDescent="0.25">
      <c r="A21" s="491" t="s">
        <v>13</v>
      </c>
      <c r="B21" s="491"/>
      <c r="C21" s="491"/>
      <c r="D21" s="491"/>
      <c r="E21" s="491"/>
      <c r="F21" s="491"/>
      <c r="G21" s="491"/>
      <c r="H21" s="491"/>
      <c r="I21" s="491"/>
      <c r="J21" s="491"/>
      <c r="K21" s="491"/>
      <c r="L21" s="82"/>
      <c r="M21" s="82"/>
      <c r="N21" s="82"/>
    </row>
    <row r="22" spans="1:14" s="30" customFormat="1" ht="14.25" x14ac:dyDescent="0.2">
      <c r="A22" s="305" t="s">
        <v>14</v>
      </c>
      <c r="B22" s="306" t="s">
        <v>15</v>
      </c>
      <c r="C22" s="307" t="s">
        <v>16</v>
      </c>
      <c r="D22" s="198">
        <v>291.67133000000001</v>
      </c>
      <c r="E22" s="198">
        <v>366.29667000000001</v>
      </c>
      <c r="F22" s="198">
        <v>466.09100000000001</v>
      </c>
      <c r="G22" s="198">
        <f>G28+G30+G36</f>
        <v>531.74</v>
      </c>
      <c r="H22" s="410">
        <f>H28+H30+H36</f>
        <v>427.82400000000001</v>
      </c>
      <c r="I22" s="198">
        <f>H22-G22</f>
        <v>-103.916</v>
      </c>
      <c r="J22" s="198">
        <f>H22/G22</f>
        <v>0.8045736638206642</v>
      </c>
      <c r="K22" s="198"/>
      <c r="L22" s="308"/>
      <c r="M22" s="292"/>
      <c r="N22" s="80"/>
    </row>
    <row r="23" spans="1:14" s="22" customFormat="1" ht="15" x14ac:dyDescent="0.2">
      <c r="A23" s="309" t="s">
        <v>17</v>
      </c>
      <c r="B23" s="275" t="s">
        <v>18</v>
      </c>
      <c r="C23" s="302" t="s">
        <v>16</v>
      </c>
      <c r="D23" s="201"/>
      <c r="E23" s="201"/>
      <c r="F23" s="310"/>
      <c r="G23" s="201"/>
      <c r="H23" s="223"/>
      <c r="I23" s="201"/>
      <c r="J23" s="201"/>
      <c r="K23" s="201"/>
      <c r="L23" s="308"/>
      <c r="M23" s="292"/>
      <c r="N23" s="82"/>
    </row>
    <row r="24" spans="1:14" s="22" customFormat="1" ht="15" customHeight="1" outlineLevel="2" x14ac:dyDescent="0.25">
      <c r="A24" s="309" t="s">
        <v>19</v>
      </c>
      <c r="B24" s="276" t="s">
        <v>20</v>
      </c>
      <c r="C24" s="302" t="s">
        <v>16</v>
      </c>
      <c r="D24" s="201"/>
      <c r="E24" s="311"/>
      <c r="F24" s="312"/>
      <c r="G24" s="313"/>
      <c r="H24" s="316"/>
      <c r="I24" s="201"/>
      <c r="J24" s="201"/>
      <c r="K24" s="314"/>
      <c r="L24" s="308"/>
      <c r="M24" s="292"/>
      <c r="N24" s="82"/>
    </row>
    <row r="25" spans="1:14" s="22" customFormat="1" ht="15" customHeight="1" outlineLevel="2" x14ac:dyDescent="0.25">
      <c r="A25" s="309" t="s">
        <v>21</v>
      </c>
      <c r="B25" s="276" t="s">
        <v>22</v>
      </c>
      <c r="C25" s="302" t="s">
        <v>16</v>
      </c>
      <c r="D25" s="201"/>
      <c r="E25" s="311"/>
      <c r="F25" s="312"/>
      <c r="G25" s="313"/>
      <c r="H25" s="316"/>
      <c r="I25" s="201"/>
      <c r="J25" s="201"/>
      <c r="K25" s="314"/>
      <c r="L25" s="308"/>
      <c r="M25" s="292"/>
      <c r="N25" s="82"/>
    </row>
    <row r="26" spans="1:14" s="22" customFormat="1" ht="15" customHeight="1" outlineLevel="2" x14ac:dyDescent="0.25">
      <c r="A26" s="309" t="s">
        <v>23</v>
      </c>
      <c r="B26" s="276" t="s">
        <v>24</v>
      </c>
      <c r="C26" s="302" t="s">
        <v>16</v>
      </c>
      <c r="D26" s="201"/>
      <c r="E26" s="311"/>
      <c r="F26" s="312"/>
      <c r="G26" s="313"/>
      <c r="H26" s="316"/>
      <c r="I26" s="201"/>
      <c r="J26" s="201"/>
      <c r="K26" s="314"/>
      <c r="L26" s="308"/>
      <c r="M26" s="292"/>
      <c r="N26" s="82"/>
    </row>
    <row r="27" spans="1:14" s="22" customFormat="1" ht="15" x14ac:dyDescent="0.25">
      <c r="A27" s="309" t="s">
        <v>25</v>
      </c>
      <c r="B27" s="275" t="s">
        <v>26</v>
      </c>
      <c r="C27" s="302" t="s">
        <v>16</v>
      </c>
      <c r="D27" s="201"/>
      <c r="E27" s="311"/>
      <c r="F27" s="312"/>
      <c r="G27" s="315"/>
      <c r="H27" s="316"/>
      <c r="I27" s="201"/>
      <c r="J27" s="201"/>
      <c r="K27" s="314"/>
      <c r="L27" s="308"/>
      <c r="M27" s="292"/>
      <c r="N27" s="82"/>
    </row>
    <row r="28" spans="1:14" s="22" customFormat="1" ht="15" x14ac:dyDescent="0.25">
      <c r="A28" s="317" t="s">
        <v>27</v>
      </c>
      <c r="B28" s="275" t="s">
        <v>28</v>
      </c>
      <c r="C28" s="302" t="s">
        <v>16</v>
      </c>
      <c r="D28" s="201">
        <v>291.67133000000001</v>
      </c>
      <c r="E28" s="311">
        <v>366.29667000000001</v>
      </c>
      <c r="F28" s="313">
        <v>466.09100000000001</v>
      </c>
      <c r="G28" s="318">
        <v>503.44</v>
      </c>
      <c r="H28" s="319">
        <v>427.82400000000001</v>
      </c>
      <c r="I28" s="201">
        <f>H28-G28</f>
        <v>-75.615999999999985</v>
      </c>
      <c r="J28" s="201">
        <f>H28/G28</f>
        <v>0.84980136659780714</v>
      </c>
      <c r="K28" s="314"/>
      <c r="L28" s="308"/>
      <c r="M28" s="308"/>
      <c r="N28" s="82"/>
    </row>
    <row r="29" spans="1:14" s="22" customFormat="1" ht="15" x14ac:dyDescent="0.25">
      <c r="A29" s="309" t="s">
        <v>29</v>
      </c>
      <c r="B29" s="275" t="s">
        <v>30</v>
      </c>
      <c r="C29" s="302" t="s">
        <v>16</v>
      </c>
      <c r="D29" s="201"/>
      <c r="E29" s="311"/>
      <c r="F29" s="312"/>
      <c r="G29" s="315"/>
      <c r="H29" s="316"/>
      <c r="I29" s="201"/>
      <c r="J29" s="201"/>
      <c r="K29" s="314"/>
      <c r="L29" s="308"/>
      <c r="M29" s="292"/>
      <c r="N29" s="82"/>
    </row>
    <row r="30" spans="1:14" s="22" customFormat="1" ht="15" x14ac:dyDescent="0.25">
      <c r="A30" s="317" t="s">
        <v>31</v>
      </c>
      <c r="B30" s="275" t="s">
        <v>32</v>
      </c>
      <c r="C30" s="302" t="s">
        <v>16</v>
      </c>
      <c r="D30" s="201"/>
      <c r="E30" s="311"/>
      <c r="F30" s="312"/>
      <c r="G30" s="315"/>
      <c r="H30" s="319">
        <v>0</v>
      </c>
      <c r="I30" s="201">
        <f>H30-G30</f>
        <v>0</v>
      </c>
      <c r="J30" s="201" t="e">
        <f>H30/G30</f>
        <v>#DIV/0!</v>
      </c>
      <c r="K30" s="314"/>
      <c r="L30" s="308" t="s">
        <v>718</v>
      </c>
      <c r="M30" s="308"/>
      <c r="N30" s="82"/>
    </row>
    <row r="31" spans="1:14" s="22" customFormat="1" ht="15" x14ac:dyDescent="0.25">
      <c r="A31" s="309" t="s">
        <v>33</v>
      </c>
      <c r="B31" s="275" t="s">
        <v>34</v>
      </c>
      <c r="C31" s="302" t="s">
        <v>16</v>
      </c>
      <c r="D31" s="201"/>
      <c r="E31" s="311"/>
      <c r="F31" s="312"/>
      <c r="G31" s="315"/>
      <c r="H31" s="316"/>
      <c r="I31" s="201"/>
      <c r="J31" s="201"/>
      <c r="K31" s="314"/>
      <c r="L31" s="308"/>
      <c r="M31" s="292"/>
      <c r="N31" s="82"/>
    </row>
    <row r="32" spans="1:14" s="22" customFormat="1" ht="15" x14ac:dyDescent="0.25">
      <c r="A32" s="309" t="s">
        <v>35</v>
      </c>
      <c r="B32" s="275" t="s">
        <v>36</v>
      </c>
      <c r="C32" s="302" t="s">
        <v>16</v>
      </c>
      <c r="D32" s="201"/>
      <c r="E32" s="311"/>
      <c r="F32" s="312"/>
      <c r="G32" s="315"/>
      <c r="H32" s="316"/>
      <c r="I32" s="201"/>
      <c r="J32" s="201"/>
      <c r="K32" s="314"/>
      <c r="L32" s="308"/>
      <c r="M32" s="292"/>
      <c r="N32" s="82"/>
    </row>
    <row r="33" spans="1:14" s="22" customFormat="1" ht="30" x14ac:dyDescent="0.2">
      <c r="A33" s="309" t="s">
        <v>37</v>
      </c>
      <c r="B33" s="276" t="s">
        <v>38</v>
      </c>
      <c r="C33" s="302" t="s">
        <v>16</v>
      </c>
      <c r="D33" s="201"/>
      <c r="E33" s="201"/>
      <c r="F33" s="310"/>
      <c r="G33" s="35"/>
      <c r="H33" s="35"/>
      <c r="I33" s="201"/>
      <c r="J33" s="201"/>
      <c r="K33" s="201"/>
      <c r="L33" s="308"/>
      <c r="M33" s="292"/>
      <c r="N33" s="82"/>
    </row>
    <row r="34" spans="1:14" s="22" customFormat="1" ht="15" customHeight="1" outlineLevel="1" x14ac:dyDescent="0.25">
      <c r="A34" s="309" t="s">
        <v>39</v>
      </c>
      <c r="B34" s="277" t="s">
        <v>40</v>
      </c>
      <c r="C34" s="302" t="s">
        <v>16</v>
      </c>
      <c r="D34" s="201"/>
      <c r="E34" s="311"/>
      <c r="F34" s="312"/>
      <c r="G34" s="315"/>
      <c r="H34" s="316"/>
      <c r="I34" s="201">
        <f>H34-G34</f>
        <v>0</v>
      </c>
      <c r="J34" s="201" t="e">
        <f>H34/G34</f>
        <v>#DIV/0!</v>
      </c>
      <c r="K34" s="314"/>
      <c r="L34" s="308"/>
      <c r="M34" s="292"/>
      <c r="N34" s="82"/>
    </row>
    <row r="35" spans="1:14" s="22" customFormat="1" ht="15" customHeight="1" outlineLevel="1" x14ac:dyDescent="0.25">
      <c r="A35" s="309" t="s">
        <v>41</v>
      </c>
      <c r="B35" s="277" t="s">
        <v>42</v>
      </c>
      <c r="C35" s="302" t="s">
        <v>16</v>
      </c>
      <c r="D35" s="201"/>
      <c r="E35" s="311"/>
      <c r="F35" s="312"/>
      <c r="G35" s="315"/>
      <c r="H35" s="316"/>
      <c r="I35" s="201">
        <f>H35-G35</f>
        <v>0</v>
      </c>
      <c r="J35" s="201" t="e">
        <f>H35/G35</f>
        <v>#DIV/0!</v>
      </c>
      <c r="K35" s="314"/>
      <c r="L35" s="308"/>
      <c r="M35" s="292"/>
      <c r="N35" s="82"/>
    </row>
    <row r="36" spans="1:14" s="22" customFormat="1" ht="15" x14ac:dyDescent="0.25">
      <c r="A36" s="320" t="s">
        <v>43</v>
      </c>
      <c r="B36" s="275" t="s">
        <v>44</v>
      </c>
      <c r="C36" s="302" t="s">
        <v>16</v>
      </c>
      <c r="D36" s="201"/>
      <c r="E36" s="311"/>
      <c r="F36" s="312"/>
      <c r="G36" s="315">
        <v>28.3</v>
      </c>
      <c r="H36" s="319"/>
      <c r="I36" s="201">
        <f>H36-G36</f>
        <v>-28.3</v>
      </c>
      <c r="J36" s="201">
        <f>H36/G36</f>
        <v>0</v>
      </c>
      <c r="K36" s="314"/>
      <c r="L36" s="321"/>
      <c r="M36" s="322"/>
      <c r="N36" s="82"/>
    </row>
    <row r="37" spans="1:14" s="30" customFormat="1" ht="28.5" x14ac:dyDescent="0.2">
      <c r="A37" s="323" t="s">
        <v>45</v>
      </c>
      <c r="B37" s="306" t="s">
        <v>46</v>
      </c>
      <c r="C37" s="307" t="s">
        <v>16</v>
      </c>
      <c r="D37" s="198">
        <v>270.80430999999999</v>
      </c>
      <c r="E37" s="198">
        <v>356.59176999999994</v>
      </c>
      <c r="F37" s="198">
        <v>480.21331000000004</v>
      </c>
      <c r="G37" s="61">
        <f>G52+G61+G67+G68+G69+G72+G76</f>
        <v>518.024</v>
      </c>
      <c r="H37" s="410">
        <f>H43+H45+H51</f>
        <v>451.81887999999998</v>
      </c>
      <c r="I37" s="198">
        <f>H37-G37</f>
        <v>-66.205120000000022</v>
      </c>
      <c r="J37" s="198">
        <f>H37/G37</f>
        <v>0.87219680941423561</v>
      </c>
      <c r="K37" s="198"/>
      <c r="L37" s="324" t="s">
        <v>719</v>
      </c>
      <c r="M37" s="308"/>
      <c r="N37" s="80"/>
    </row>
    <row r="38" spans="1:14" s="22" customFormat="1" ht="15" x14ac:dyDescent="0.2">
      <c r="A38" s="309" t="s">
        <v>48</v>
      </c>
      <c r="B38" s="275" t="s">
        <v>18</v>
      </c>
      <c r="C38" s="302" t="s">
        <v>16</v>
      </c>
      <c r="D38" s="201"/>
      <c r="E38" s="201"/>
      <c r="F38" s="310"/>
      <c r="G38" s="35"/>
      <c r="H38" s="35"/>
      <c r="I38" s="201"/>
      <c r="J38" s="201"/>
      <c r="K38" s="201"/>
      <c r="L38" s="308"/>
      <c r="M38" s="292"/>
      <c r="N38" s="82"/>
    </row>
    <row r="39" spans="1:14" s="22" customFormat="1" ht="15" customHeight="1" outlineLevel="1" x14ac:dyDescent="0.25">
      <c r="A39" s="309" t="s">
        <v>49</v>
      </c>
      <c r="B39" s="278" t="s">
        <v>20</v>
      </c>
      <c r="C39" s="302" t="s">
        <v>16</v>
      </c>
      <c r="D39" s="201"/>
      <c r="E39" s="325"/>
      <c r="F39" s="326"/>
      <c r="G39" s="316"/>
      <c r="H39" s="316"/>
      <c r="I39" s="201"/>
      <c r="J39" s="201"/>
      <c r="K39" s="314"/>
      <c r="L39" s="308"/>
      <c r="M39" s="292"/>
      <c r="N39" s="82"/>
    </row>
    <row r="40" spans="1:14" s="22" customFormat="1" ht="15" customHeight="1" outlineLevel="1" x14ac:dyDescent="0.25">
      <c r="A40" s="309" t="s">
        <v>50</v>
      </c>
      <c r="B40" s="278" t="s">
        <v>22</v>
      </c>
      <c r="C40" s="302" t="s">
        <v>16</v>
      </c>
      <c r="D40" s="201"/>
      <c r="E40" s="325"/>
      <c r="F40" s="326"/>
      <c r="G40" s="316"/>
      <c r="H40" s="316"/>
      <c r="I40" s="201"/>
      <c r="J40" s="201"/>
      <c r="K40" s="314"/>
      <c r="L40" s="308"/>
      <c r="M40" s="292"/>
      <c r="N40" s="82"/>
    </row>
    <row r="41" spans="1:14" s="22" customFormat="1" ht="15" customHeight="1" outlineLevel="1" x14ac:dyDescent="0.25">
      <c r="A41" s="309" t="s">
        <v>51</v>
      </c>
      <c r="B41" s="278" t="s">
        <v>24</v>
      </c>
      <c r="C41" s="302" t="s">
        <v>16</v>
      </c>
      <c r="D41" s="201"/>
      <c r="E41" s="325"/>
      <c r="F41" s="326"/>
      <c r="G41" s="316"/>
      <c r="H41" s="316"/>
      <c r="I41" s="201"/>
      <c r="J41" s="201"/>
      <c r="K41" s="314"/>
      <c r="L41" s="308" t="s">
        <v>752</v>
      </c>
      <c r="M41" s="292"/>
      <c r="N41" s="82"/>
    </row>
    <row r="42" spans="1:14" s="22" customFormat="1" ht="15" x14ac:dyDescent="0.25">
      <c r="A42" s="309" t="s">
        <v>52</v>
      </c>
      <c r="B42" s="275" t="s">
        <v>26</v>
      </c>
      <c r="C42" s="302" t="s">
        <v>16</v>
      </c>
      <c r="D42" s="201"/>
      <c r="E42" s="325"/>
      <c r="F42" s="326"/>
      <c r="G42" s="316"/>
      <c r="H42" s="316"/>
      <c r="I42" s="201"/>
      <c r="J42" s="201"/>
      <c r="K42" s="314"/>
      <c r="L42" s="308"/>
      <c r="M42" s="292"/>
      <c r="N42" s="82"/>
    </row>
    <row r="43" spans="1:14" s="334" customFormat="1" ht="15" x14ac:dyDescent="0.25">
      <c r="A43" s="327" t="s">
        <v>53</v>
      </c>
      <c r="B43" s="328" t="s">
        <v>28</v>
      </c>
      <c r="C43" s="329" t="s">
        <v>16</v>
      </c>
      <c r="D43" s="330"/>
      <c r="E43" s="331"/>
      <c r="F43" s="332"/>
      <c r="G43" s="333">
        <f>G52+G61+G67+G68+G69+G72+G76</f>
        <v>518.024</v>
      </c>
      <c r="H43" s="411">
        <f>H52+H61+H67+H68+H69+H72+H76</f>
        <v>451.81887999999998</v>
      </c>
      <c r="I43" s="330"/>
      <c r="J43" s="330"/>
      <c r="K43" s="333"/>
      <c r="L43" s="308"/>
      <c r="M43" s="292"/>
      <c r="N43" s="82"/>
    </row>
    <row r="44" spans="1:14" s="22" customFormat="1" ht="15" x14ac:dyDescent="0.25">
      <c r="A44" s="309" t="s">
        <v>54</v>
      </c>
      <c r="B44" s="275" t="s">
        <v>30</v>
      </c>
      <c r="C44" s="302" t="s">
        <v>16</v>
      </c>
      <c r="D44" s="201"/>
      <c r="E44" s="325"/>
      <c r="F44" s="326"/>
      <c r="G44" s="316"/>
      <c r="H44" s="316"/>
      <c r="I44" s="201"/>
      <c r="J44" s="201"/>
      <c r="K44" s="314"/>
      <c r="L44" s="308"/>
      <c r="M44" s="292"/>
      <c r="N44" s="82"/>
    </row>
    <row r="45" spans="1:14" s="334" customFormat="1" ht="15" x14ac:dyDescent="0.25">
      <c r="A45" s="335" t="s">
        <v>55</v>
      </c>
      <c r="B45" s="328" t="s">
        <v>32</v>
      </c>
      <c r="C45" s="329" t="s">
        <v>16</v>
      </c>
      <c r="D45" s="330"/>
      <c r="E45" s="331"/>
      <c r="F45" s="332"/>
      <c r="G45" s="333"/>
      <c r="H45" s="319"/>
      <c r="I45" s="330"/>
      <c r="J45" s="330"/>
      <c r="K45" s="333"/>
      <c r="L45" s="308"/>
      <c r="M45" s="292"/>
      <c r="N45" s="82"/>
    </row>
    <row r="46" spans="1:14" s="22" customFormat="1" ht="15" x14ac:dyDescent="0.25">
      <c r="A46" s="309" t="s">
        <v>56</v>
      </c>
      <c r="B46" s="275" t="s">
        <v>34</v>
      </c>
      <c r="C46" s="302" t="s">
        <v>16</v>
      </c>
      <c r="D46" s="201"/>
      <c r="E46" s="325"/>
      <c r="F46" s="326"/>
      <c r="G46" s="316"/>
      <c r="H46" s="316"/>
      <c r="I46" s="201"/>
      <c r="J46" s="201"/>
      <c r="K46" s="314"/>
      <c r="L46" s="308"/>
      <c r="M46" s="292"/>
      <c r="N46" s="82"/>
    </row>
    <row r="47" spans="1:14" s="22" customFormat="1" ht="15" x14ac:dyDescent="0.25">
      <c r="A47" s="309" t="s">
        <v>57</v>
      </c>
      <c r="B47" s="275" t="s">
        <v>36</v>
      </c>
      <c r="C47" s="302" t="s">
        <v>16</v>
      </c>
      <c r="D47" s="201"/>
      <c r="E47" s="325"/>
      <c r="F47" s="326"/>
      <c r="G47" s="316"/>
      <c r="H47" s="316"/>
      <c r="I47" s="201"/>
      <c r="J47" s="201"/>
      <c r="K47" s="314"/>
      <c r="L47" s="308"/>
      <c r="M47" s="292"/>
      <c r="N47" s="82"/>
    </row>
    <row r="48" spans="1:14" s="22" customFormat="1" ht="30" x14ac:dyDescent="0.2">
      <c r="A48" s="336" t="s">
        <v>58</v>
      </c>
      <c r="B48" s="276" t="s">
        <v>38</v>
      </c>
      <c r="C48" s="302" t="s">
        <v>16</v>
      </c>
      <c r="D48" s="201"/>
      <c r="E48" s="201"/>
      <c r="F48" s="310"/>
      <c r="G48" s="35"/>
      <c r="H48" s="35"/>
      <c r="I48" s="201"/>
      <c r="J48" s="201"/>
      <c r="K48" s="201"/>
      <c r="L48" s="308"/>
      <c r="M48" s="292"/>
      <c r="N48" s="82"/>
    </row>
    <row r="49" spans="1:15" s="22" customFormat="1" ht="15" customHeight="1" outlineLevel="1" x14ac:dyDescent="0.25">
      <c r="A49" s="309" t="s">
        <v>59</v>
      </c>
      <c r="B49" s="278" t="s">
        <v>40</v>
      </c>
      <c r="C49" s="302" t="s">
        <v>16</v>
      </c>
      <c r="D49" s="201"/>
      <c r="E49" s="325"/>
      <c r="F49" s="326"/>
      <c r="G49" s="316"/>
      <c r="H49" s="316"/>
      <c r="I49" s="201"/>
      <c r="J49" s="201"/>
      <c r="K49" s="314"/>
      <c r="L49" s="308"/>
      <c r="M49" s="292"/>
      <c r="N49" s="82"/>
    </row>
    <row r="50" spans="1:15" s="22" customFormat="1" ht="15" customHeight="1" outlineLevel="1" x14ac:dyDescent="0.25">
      <c r="A50" s="309" t="s">
        <v>60</v>
      </c>
      <c r="B50" s="278" t="s">
        <v>42</v>
      </c>
      <c r="C50" s="302" t="s">
        <v>16</v>
      </c>
      <c r="D50" s="201"/>
      <c r="E50" s="325"/>
      <c r="F50" s="326"/>
      <c r="G50" s="316"/>
      <c r="H50" s="316"/>
      <c r="I50" s="201"/>
      <c r="J50" s="201"/>
      <c r="K50" s="314"/>
      <c r="L50" s="308"/>
      <c r="M50" s="292"/>
      <c r="N50" s="82"/>
    </row>
    <row r="51" spans="1:15" s="22" customFormat="1" ht="15" x14ac:dyDescent="0.25">
      <c r="A51" s="337" t="s">
        <v>61</v>
      </c>
      <c r="B51" s="275" t="s">
        <v>44</v>
      </c>
      <c r="C51" s="302" t="s">
        <v>16</v>
      </c>
      <c r="D51" s="201"/>
      <c r="E51" s="325"/>
      <c r="F51" s="326"/>
      <c r="G51" s="316"/>
      <c r="H51" s="319"/>
      <c r="I51" s="201"/>
      <c r="J51" s="201"/>
      <c r="K51" s="314"/>
      <c r="L51" s="321"/>
      <c r="M51" s="322"/>
      <c r="N51" s="82"/>
    </row>
    <row r="52" spans="1:15" s="341" customFormat="1" ht="15" x14ac:dyDescent="0.2">
      <c r="A52" s="327" t="s">
        <v>62</v>
      </c>
      <c r="B52" s="338" t="s">
        <v>63</v>
      </c>
      <c r="C52" s="339" t="s">
        <v>16</v>
      </c>
      <c r="D52" s="340">
        <v>31.549810000000001</v>
      </c>
      <c r="E52" s="340">
        <v>103.89286</v>
      </c>
      <c r="F52" s="340">
        <v>229.43819999999999</v>
      </c>
      <c r="G52" s="340">
        <f>G54+G59</f>
        <v>28.549999999999997</v>
      </c>
      <c r="H52" s="343">
        <f>H54+H59</f>
        <v>25.389590000000002</v>
      </c>
      <c r="I52" s="340">
        <f>H52-G52</f>
        <v>-3.1604099999999953</v>
      </c>
      <c r="J52" s="340">
        <f>H52/G52</f>
        <v>0.88930262697022777</v>
      </c>
      <c r="K52" s="340"/>
      <c r="L52" s="308"/>
      <c r="M52" s="292"/>
      <c r="N52" s="80"/>
    </row>
    <row r="53" spans="1:15" s="22" customFormat="1" ht="15" x14ac:dyDescent="0.25">
      <c r="A53" s="336" t="s">
        <v>49</v>
      </c>
      <c r="B53" s="278" t="s">
        <v>64</v>
      </c>
      <c r="C53" s="302" t="s">
        <v>16</v>
      </c>
      <c r="D53" s="201"/>
      <c r="E53" s="325"/>
      <c r="F53" s="326"/>
      <c r="G53" s="316"/>
      <c r="H53" s="316"/>
      <c r="I53" s="201"/>
      <c r="J53" s="201"/>
      <c r="K53" s="314"/>
      <c r="L53" s="308"/>
      <c r="M53" s="292"/>
      <c r="N53" s="82"/>
    </row>
    <row r="54" spans="1:15" s="22" customFormat="1" ht="15" x14ac:dyDescent="0.2">
      <c r="A54" s="342" t="s">
        <v>50</v>
      </c>
      <c r="B54" s="277" t="s">
        <v>65</v>
      </c>
      <c r="C54" s="302" t="s">
        <v>16</v>
      </c>
      <c r="D54" s="201">
        <v>28.66545</v>
      </c>
      <c r="E54" s="201">
        <v>95.578490000000002</v>
      </c>
      <c r="F54" s="201">
        <v>221.26971</v>
      </c>
      <c r="G54" s="343">
        <f>G55</f>
        <v>20.72</v>
      </c>
      <c r="H54" s="343">
        <f>H55</f>
        <v>17.194590000000002</v>
      </c>
      <c r="I54" s="201">
        <f>H54-G54</f>
        <v>-3.5254099999999973</v>
      </c>
      <c r="J54" s="201">
        <f>H54/G54</f>
        <v>0.82985472972972985</v>
      </c>
      <c r="K54" s="201"/>
      <c r="L54" s="308"/>
      <c r="M54" s="308"/>
      <c r="N54" s="82"/>
    </row>
    <row r="55" spans="1:15" s="22" customFormat="1" ht="15" x14ac:dyDescent="0.2">
      <c r="A55" s="309" t="s">
        <v>66</v>
      </c>
      <c r="B55" s="279" t="s">
        <v>67</v>
      </c>
      <c r="C55" s="302" t="s">
        <v>16</v>
      </c>
      <c r="D55" s="201">
        <v>28.66545</v>
      </c>
      <c r="E55" s="201">
        <v>95.578490000000002</v>
      </c>
      <c r="F55" s="201">
        <v>221.26971</v>
      </c>
      <c r="G55" s="343">
        <f>G56</f>
        <v>20.72</v>
      </c>
      <c r="H55" s="343">
        <f>H56</f>
        <v>17.194590000000002</v>
      </c>
      <c r="I55" s="201">
        <f>H55-G55</f>
        <v>-3.5254099999999973</v>
      </c>
      <c r="J55" s="201">
        <f>H55/G55</f>
        <v>0.82985472972972985</v>
      </c>
      <c r="K55" s="201"/>
      <c r="L55" s="308"/>
      <c r="M55" s="308"/>
      <c r="N55" s="82"/>
    </row>
    <row r="56" spans="1:15" s="22" customFormat="1" ht="30" x14ac:dyDescent="0.25">
      <c r="A56" s="309" t="s">
        <v>68</v>
      </c>
      <c r="B56" s="344" t="s">
        <v>69</v>
      </c>
      <c r="C56" s="302" t="s">
        <v>16</v>
      </c>
      <c r="D56" s="325">
        <v>28.66545</v>
      </c>
      <c r="E56" s="325">
        <v>95.578490000000002</v>
      </c>
      <c r="F56" s="314">
        <v>221.26971</v>
      </c>
      <c r="G56" s="319">
        <v>20.72</v>
      </c>
      <c r="H56" s="319">
        <v>17.194590000000002</v>
      </c>
      <c r="I56" s="201">
        <f>H56-G56</f>
        <v>-3.5254099999999973</v>
      </c>
      <c r="J56" s="201">
        <f>H56/G56</f>
        <v>0.82985472972972985</v>
      </c>
      <c r="K56" s="314"/>
      <c r="L56" s="324" t="s">
        <v>720</v>
      </c>
      <c r="M56" s="308"/>
      <c r="N56" s="82"/>
    </row>
    <row r="57" spans="1:15" s="22" customFormat="1" ht="15" x14ac:dyDescent="0.25">
      <c r="A57" s="309" t="s">
        <v>70</v>
      </c>
      <c r="B57" s="344" t="s">
        <v>71</v>
      </c>
      <c r="C57" s="302" t="s">
        <v>16</v>
      </c>
      <c r="D57" s="201"/>
      <c r="E57" s="325"/>
      <c r="F57" s="326"/>
      <c r="G57" s="319"/>
      <c r="H57" s="316"/>
      <c r="I57" s="201"/>
      <c r="J57" s="201"/>
      <c r="K57" s="314"/>
      <c r="L57" s="308"/>
      <c r="M57" s="292"/>
      <c r="N57" s="82"/>
    </row>
    <row r="58" spans="1:15" s="22" customFormat="1" ht="15" x14ac:dyDescent="0.25">
      <c r="A58" s="309" t="s">
        <v>72</v>
      </c>
      <c r="B58" s="279" t="s">
        <v>73</v>
      </c>
      <c r="C58" s="302" t="s">
        <v>16</v>
      </c>
      <c r="D58" s="201"/>
      <c r="E58" s="325"/>
      <c r="F58" s="326"/>
      <c r="G58" s="319"/>
      <c r="H58" s="316"/>
      <c r="I58" s="201"/>
      <c r="J58" s="201"/>
      <c r="K58" s="314"/>
      <c r="L58" s="308"/>
      <c r="M58" s="292"/>
      <c r="N58" s="82"/>
    </row>
    <row r="59" spans="1:15" s="22" customFormat="1" ht="15" x14ac:dyDescent="0.25">
      <c r="A59" s="342" t="s">
        <v>51</v>
      </c>
      <c r="B59" s="277" t="s">
        <v>74</v>
      </c>
      <c r="C59" s="302" t="s">
        <v>16</v>
      </c>
      <c r="D59" s="201">
        <v>2.88436</v>
      </c>
      <c r="E59" s="325">
        <v>8.3143700000000003</v>
      </c>
      <c r="F59" s="314">
        <v>8.1684900000000003</v>
      </c>
      <c r="G59" s="319">
        <v>7.83</v>
      </c>
      <c r="H59" s="319">
        <v>8.1950000000000003</v>
      </c>
      <c r="I59" s="201">
        <f>H59-G59</f>
        <v>0.36500000000000021</v>
      </c>
      <c r="J59" s="201">
        <f>H59/G59</f>
        <v>1.0466155810983397</v>
      </c>
      <c r="K59" s="314"/>
      <c r="L59" s="308" t="s">
        <v>721</v>
      </c>
      <c r="M59" s="292"/>
      <c r="N59" s="82"/>
    </row>
    <row r="60" spans="1:15" s="22" customFormat="1" ht="15" x14ac:dyDescent="0.25">
      <c r="A60" s="342" t="s">
        <v>75</v>
      </c>
      <c r="B60" s="277" t="s">
        <v>76</v>
      </c>
      <c r="C60" s="302" t="s">
        <v>16</v>
      </c>
      <c r="D60" s="201"/>
      <c r="E60" s="325"/>
      <c r="F60" s="326"/>
      <c r="G60" s="316"/>
      <c r="H60" s="316"/>
      <c r="I60" s="201"/>
      <c r="J60" s="201"/>
      <c r="K60" s="314"/>
      <c r="L60" s="308"/>
      <c r="M60" s="292"/>
      <c r="N60" s="82"/>
    </row>
    <row r="61" spans="1:15" s="341" customFormat="1" ht="15" x14ac:dyDescent="0.2">
      <c r="A61" s="327" t="s">
        <v>77</v>
      </c>
      <c r="B61" s="338" t="s">
        <v>78</v>
      </c>
      <c r="C61" s="339" t="s">
        <v>16</v>
      </c>
      <c r="D61" s="340">
        <v>93.783160000000009</v>
      </c>
      <c r="E61" s="340">
        <v>87.124279999999999</v>
      </c>
      <c r="F61" s="340">
        <v>86.967399999999998</v>
      </c>
      <c r="G61" s="340">
        <f>G63+G66</f>
        <v>283.60399999999998</v>
      </c>
      <c r="H61" s="343">
        <f>H63+H66</f>
        <v>228.79357999999999</v>
      </c>
      <c r="I61" s="340">
        <f>H61-G61</f>
        <v>-54.810419999999993</v>
      </c>
      <c r="J61" s="340">
        <f>H61/G61</f>
        <v>0.80673608270687303</v>
      </c>
      <c r="K61" s="340"/>
      <c r="L61" s="308"/>
      <c r="M61" s="292"/>
      <c r="N61" s="80"/>
    </row>
    <row r="62" spans="1:15" s="22" customFormat="1" ht="15" customHeight="1" x14ac:dyDescent="0.25">
      <c r="A62" s="309" t="s">
        <v>79</v>
      </c>
      <c r="B62" s="278" t="s">
        <v>80</v>
      </c>
      <c r="C62" s="302" t="s">
        <v>16</v>
      </c>
      <c r="D62" s="201"/>
      <c r="E62" s="325"/>
      <c r="F62" s="326"/>
      <c r="G62" s="316"/>
      <c r="H62" s="316"/>
      <c r="I62" s="201"/>
      <c r="J62" s="201"/>
      <c r="K62" s="314"/>
      <c r="L62" s="308"/>
      <c r="M62" s="292"/>
      <c r="N62" s="82"/>
    </row>
    <row r="63" spans="1:15" s="22" customFormat="1" ht="15" customHeight="1" x14ac:dyDescent="0.25">
      <c r="A63" s="309" t="s">
        <v>81</v>
      </c>
      <c r="B63" s="278" t="s">
        <v>82</v>
      </c>
      <c r="C63" s="302" t="s">
        <v>16</v>
      </c>
      <c r="D63" s="325">
        <v>84.214130000000011</v>
      </c>
      <c r="E63" s="325">
        <v>76.653449999999992</v>
      </c>
      <c r="F63" s="314">
        <v>74.571839999999995</v>
      </c>
      <c r="G63" s="345">
        <v>193.28399999999999</v>
      </c>
      <c r="H63" s="319">
        <v>148.59589</v>
      </c>
      <c r="I63" s="201">
        <f>H63-G63</f>
        <v>-44.688109999999995</v>
      </c>
      <c r="J63" s="201">
        <f>H63/G63</f>
        <v>0.76879560646509804</v>
      </c>
      <c r="K63" s="314"/>
      <c r="L63" s="308" t="s">
        <v>83</v>
      </c>
      <c r="M63" s="292" t="s">
        <v>722</v>
      </c>
      <c r="N63" s="82"/>
      <c r="O63" s="346"/>
    </row>
    <row r="64" spans="1:15" s="22" customFormat="1" ht="15" x14ac:dyDescent="0.25">
      <c r="A64" s="309" t="s">
        <v>84</v>
      </c>
      <c r="B64" s="277" t="s">
        <v>85</v>
      </c>
      <c r="C64" s="302" t="s">
        <v>16</v>
      </c>
      <c r="D64" s="201"/>
      <c r="E64" s="325"/>
      <c r="F64" s="326"/>
      <c r="G64" s="316"/>
      <c r="H64" s="316"/>
      <c r="I64" s="201"/>
      <c r="J64" s="201"/>
      <c r="K64" s="314"/>
      <c r="L64" s="308"/>
      <c r="M64" s="292"/>
      <c r="N64" s="82"/>
    </row>
    <row r="65" spans="1:14" s="22" customFormat="1" ht="15" x14ac:dyDescent="0.25">
      <c r="A65" s="309" t="s">
        <v>86</v>
      </c>
      <c r="B65" s="277" t="s">
        <v>87</v>
      </c>
      <c r="C65" s="302" t="s">
        <v>16</v>
      </c>
      <c r="D65" s="201"/>
      <c r="E65" s="325"/>
      <c r="F65" s="326"/>
      <c r="G65" s="316"/>
      <c r="H65" s="316"/>
      <c r="I65" s="201"/>
      <c r="J65" s="201"/>
      <c r="K65" s="314"/>
      <c r="L65" s="308"/>
      <c r="M65" s="292"/>
      <c r="N65" s="82"/>
    </row>
    <row r="66" spans="1:14" s="22" customFormat="1" ht="15" x14ac:dyDescent="0.25">
      <c r="A66" s="309" t="s">
        <v>88</v>
      </c>
      <c r="B66" s="277" t="s">
        <v>89</v>
      </c>
      <c r="C66" s="302" t="s">
        <v>16</v>
      </c>
      <c r="D66" s="201">
        <v>9.5690300000000015</v>
      </c>
      <c r="E66" s="325">
        <v>10.470829999999999</v>
      </c>
      <c r="F66" s="314">
        <v>12.39556</v>
      </c>
      <c r="G66" s="316">
        <f>87.05+3.27</f>
        <v>90.32</v>
      </c>
      <c r="H66" s="319">
        <v>80.197689999999994</v>
      </c>
      <c r="I66" s="201">
        <f t="shared" ref="I66:I72" si="0">H66-G66</f>
        <v>-10.122309999999999</v>
      </c>
      <c r="J66" s="201">
        <f t="shared" ref="J66:J72" si="1">H66/G66</f>
        <v>0.88792836581045176</v>
      </c>
      <c r="K66" s="314"/>
      <c r="L66" s="308" t="s">
        <v>753</v>
      </c>
      <c r="M66" s="292"/>
      <c r="N66" s="82"/>
    </row>
    <row r="67" spans="1:14" s="341" customFormat="1" ht="15" x14ac:dyDescent="0.25">
      <c r="A67" s="327" t="s">
        <v>90</v>
      </c>
      <c r="B67" s="338" t="s">
        <v>91</v>
      </c>
      <c r="C67" s="339" t="s">
        <v>16</v>
      </c>
      <c r="D67" s="340">
        <v>27.169139999999999</v>
      </c>
      <c r="E67" s="347">
        <v>42.518629999999995</v>
      </c>
      <c r="F67" s="348">
        <v>43.301259999999999</v>
      </c>
      <c r="G67" s="348">
        <v>71.52</v>
      </c>
      <c r="H67" s="319">
        <f>51.47626+15.64878</f>
        <v>67.125039999999998</v>
      </c>
      <c r="I67" s="340">
        <f t="shared" si="0"/>
        <v>-4.3949599999999975</v>
      </c>
      <c r="J67" s="340">
        <f t="shared" si="1"/>
        <v>0.93854921700223715</v>
      </c>
      <c r="K67" s="348"/>
      <c r="L67" s="308" t="s">
        <v>723</v>
      </c>
      <c r="M67" s="292"/>
      <c r="N67" s="80"/>
    </row>
    <row r="68" spans="1:14" s="341" customFormat="1" ht="15" x14ac:dyDescent="0.25">
      <c r="A68" s="327" t="s">
        <v>92</v>
      </c>
      <c r="B68" s="338" t="s">
        <v>93</v>
      </c>
      <c r="C68" s="339" t="s">
        <v>16</v>
      </c>
      <c r="D68" s="340">
        <v>11.096729999999999</v>
      </c>
      <c r="E68" s="347">
        <v>15.23626</v>
      </c>
      <c r="F68" s="348">
        <v>20.533009999999997</v>
      </c>
      <c r="G68" s="348">
        <v>22.18</v>
      </c>
      <c r="H68" s="319">
        <v>13.425000000000001</v>
      </c>
      <c r="I68" s="340">
        <f t="shared" si="0"/>
        <v>-8.754999999999999</v>
      </c>
      <c r="J68" s="340">
        <f t="shared" si="1"/>
        <v>0.60527502254283139</v>
      </c>
      <c r="K68" s="348"/>
      <c r="L68" s="292"/>
      <c r="M68" s="292"/>
      <c r="N68" s="80"/>
    </row>
    <row r="69" spans="1:14" s="341" customFormat="1" ht="15" x14ac:dyDescent="0.2">
      <c r="A69" s="327" t="s">
        <v>94</v>
      </c>
      <c r="B69" s="338" t="s">
        <v>95</v>
      </c>
      <c r="C69" s="339" t="s">
        <v>16</v>
      </c>
      <c r="D69" s="340">
        <v>0.30701999999999996</v>
      </c>
      <c r="E69" s="340">
        <v>2.1491600000000002</v>
      </c>
      <c r="F69" s="340">
        <v>3.3035100000000002</v>
      </c>
      <c r="G69" s="340">
        <f>G70+G71</f>
        <v>2.02</v>
      </c>
      <c r="H69" s="343">
        <f>H70+H71</f>
        <v>2.1640099999999998</v>
      </c>
      <c r="I69" s="340">
        <f t="shared" si="0"/>
        <v>0.14400999999999975</v>
      </c>
      <c r="J69" s="340">
        <f t="shared" si="1"/>
        <v>1.0712920792079206</v>
      </c>
      <c r="K69" s="340"/>
      <c r="L69" s="292"/>
      <c r="M69" s="292"/>
      <c r="N69" s="80"/>
    </row>
    <row r="70" spans="1:14" s="22" customFormat="1" ht="15" x14ac:dyDescent="0.25">
      <c r="A70" s="309" t="s">
        <v>96</v>
      </c>
      <c r="B70" s="277" t="s">
        <v>97</v>
      </c>
      <c r="C70" s="302" t="s">
        <v>16</v>
      </c>
      <c r="D70" s="201">
        <v>0.25468999999999997</v>
      </c>
      <c r="E70" s="325">
        <v>1.7176</v>
      </c>
      <c r="F70" s="314">
        <v>2.5911</v>
      </c>
      <c r="G70" s="316">
        <v>1.77</v>
      </c>
      <c r="H70" s="319">
        <v>1.9258599999999999</v>
      </c>
      <c r="I70" s="201">
        <f t="shared" si="0"/>
        <v>0.15585999999999989</v>
      </c>
      <c r="J70" s="201">
        <f t="shared" si="1"/>
        <v>1.0880564971751412</v>
      </c>
      <c r="K70" s="314"/>
      <c r="L70" s="292" t="s">
        <v>724</v>
      </c>
      <c r="M70" s="292"/>
      <c r="N70" s="82"/>
    </row>
    <row r="71" spans="1:14" s="22" customFormat="1" ht="15" x14ac:dyDescent="0.25">
      <c r="A71" s="309" t="s">
        <v>98</v>
      </c>
      <c r="B71" s="277" t="s">
        <v>99</v>
      </c>
      <c r="C71" s="302" t="s">
        <v>16</v>
      </c>
      <c r="D71" s="201">
        <v>5.2330000000000002E-2</v>
      </c>
      <c r="E71" s="325">
        <v>0.43156</v>
      </c>
      <c r="F71" s="314">
        <v>0.71240999999999999</v>
      </c>
      <c r="G71" s="316">
        <v>0.25</v>
      </c>
      <c r="H71" s="319">
        <f>0.14884+0.08931</f>
        <v>0.23815</v>
      </c>
      <c r="I71" s="201">
        <f t="shared" si="0"/>
        <v>-1.1849999999999999E-2</v>
      </c>
      <c r="J71" s="201">
        <f t="shared" si="1"/>
        <v>0.9526</v>
      </c>
      <c r="K71" s="314"/>
      <c r="L71" s="292" t="s">
        <v>725</v>
      </c>
      <c r="M71" s="292"/>
      <c r="N71" s="82"/>
    </row>
    <row r="72" spans="1:14" s="341" customFormat="1" ht="15" x14ac:dyDescent="0.2">
      <c r="A72" s="327" t="s">
        <v>100</v>
      </c>
      <c r="B72" s="338" t="s">
        <v>101</v>
      </c>
      <c r="C72" s="339" t="s">
        <v>16</v>
      </c>
      <c r="D72" s="340">
        <v>63.236970000000007</v>
      </c>
      <c r="E72" s="340">
        <v>59.462089999999996</v>
      </c>
      <c r="F72" s="340">
        <v>96.145220000000009</v>
      </c>
      <c r="G72" s="340">
        <f>G73+G74+G75</f>
        <v>87.28</v>
      </c>
      <c r="H72" s="343">
        <f>H73+H74+H75</f>
        <v>87.241839999999996</v>
      </c>
      <c r="I72" s="340">
        <f t="shared" si="0"/>
        <v>-3.8160000000004857E-2</v>
      </c>
      <c r="J72" s="340">
        <f t="shared" si="1"/>
        <v>0.99956278643446372</v>
      </c>
      <c r="K72" s="340"/>
      <c r="L72" s="292"/>
      <c r="M72" s="292"/>
      <c r="N72" s="80"/>
    </row>
    <row r="73" spans="1:14" s="22" customFormat="1" ht="15" x14ac:dyDescent="0.25">
      <c r="A73" s="309" t="s">
        <v>102</v>
      </c>
      <c r="B73" s="277" t="s">
        <v>103</v>
      </c>
      <c r="C73" s="302" t="s">
        <v>16</v>
      </c>
      <c r="D73" s="201"/>
      <c r="E73" s="325">
        <v>1.13348</v>
      </c>
      <c r="F73" s="314">
        <v>1.5568</v>
      </c>
      <c r="G73" s="316">
        <v>0.76</v>
      </c>
      <c r="H73" s="319">
        <v>0.35977999999999999</v>
      </c>
      <c r="I73" s="201"/>
      <c r="J73" s="201"/>
      <c r="K73" s="314"/>
      <c r="L73" s="292" t="s">
        <v>726</v>
      </c>
      <c r="M73" s="292" t="s">
        <v>727</v>
      </c>
      <c r="N73" s="82"/>
    </row>
    <row r="74" spans="1:14" s="22" customFormat="1" ht="15.75" customHeight="1" x14ac:dyDescent="0.25">
      <c r="A74" s="309" t="s">
        <v>104</v>
      </c>
      <c r="B74" s="277" t="s">
        <v>105</v>
      </c>
      <c r="C74" s="302" t="s">
        <v>16</v>
      </c>
      <c r="D74" s="201">
        <v>63.192440000000005</v>
      </c>
      <c r="E74" s="325">
        <v>57.558879999999995</v>
      </c>
      <c r="F74" s="314">
        <v>56.324910000000003</v>
      </c>
      <c r="G74" s="316">
        <v>83.97</v>
      </c>
      <c r="H74" s="319">
        <v>86.882059999999996</v>
      </c>
      <c r="I74" s="201">
        <f>H74-G74</f>
        <v>2.9120599999999968</v>
      </c>
      <c r="J74" s="201">
        <f>H74/G74</f>
        <v>1.0346797665833036</v>
      </c>
      <c r="K74" s="314"/>
      <c r="L74" s="292" t="s">
        <v>728</v>
      </c>
      <c r="M74" s="292"/>
      <c r="N74" s="82"/>
    </row>
    <row r="75" spans="1:14" s="22" customFormat="1" ht="15" x14ac:dyDescent="0.25">
      <c r="A75" s="309" t="s">
        <v>106</v>
      </c>
      <c r="B75" s="277" t="s">
        <v>107</v>
      </c>
      <c r="C75" s="302" t="s">
        <v>16</v>
      </c>
      <c r="D75" s="201">
        <v>4.4530000000000694E-2</v>
      </c>
      <c r="E75" s="325">
        <v>0.76973000000000003</v>
      </c>
      <c r="F75" s="314">
        <v>38.263510000000004</v>
      </c>
      <c r="G75" s="316">
        <f>3.34-0.79</f>
        <v>2.5499999999999998</v>
      </c>
      <c r="H75" s="316"/>
      <c r="I75" s="201"/>
      <c r="J75" s="201"/>
      <c r="K75" s="314"/>
      <c r="L75" s="292"/>
      <c r="M75" s="292"/>
      <c r="N75" s="82"/>
    </row>
    <row r="76" spans="1:14" s="341" customFormat="1" ht="15" x14ac:dyDescent="0.2">
      <c r="A76" s="327" t="s">
        <v>108</v>
      </c>
      <c r="B76" s="338" t="s">
        <v>109</v>
      </c>
      <c r="C76" s="339" t="s">
        <v>16</v>
      </c>
      <c r="D76" s="340">
        <v>43.661480000000005</v>
      </c>
      <c r="E76" s="340">
        <v>46.208489999999998</v>
      </c>
      <c r="F76" s="340">
        <v>0.52471000000000001</v>
      </c>
      <c r="G76" s="340">
        <f>G77+G78+G79</f>
        <v>22.87</v>
      </c>
      <c r="H76" s="343">
        <f>H77+H78+H79</f>
        <v>27.679819999999999</v>
      </c>
      <c r="I76" s="340">
        <f>H76-G76</f>
        <v>4.8098199999999984</v>
      </c>
      <c r="J76" s="340">
        <f>H76/G76</f>
        <v>1.210311324879755</v>
      </c>
      <c r="K76" s="340"/>
      <c r="L76" s="292"/>
      <c r="M76" s="292"/>
      <c r="N76" s="80"/>
    </row>
    <row r="77" spans="1:14" s="22" customFormat="1" ht="15" x14ac:dyDescent="0.25">
      <c r="A77" s="309" t="s">
        <v>110</v>
      </c>
      <c r="B77" s="277" t="s">
        <v>111</v>
      </c>
      <c r="C77" s="302" t="s">
        <v>16</v>
      </c>
      <c r="D77" s="201">
        <v>43.661480000000005</v>
      </c>
      <c r="E77" s="325">
        <v>46.208489999999998</v>
      </c>
      <c r="F77" s="314">
        <v>0.52471000000000001</v>
      </c>
      <c r="G77" s="316">
        <v>15.07</v>
      </c>
      <c r="H77" s="319">
        <v>17.813220000000001</v>
      </c>
      <c r="I77" s="201">
        <f>H77-G77</f>
        <v>2.7432200000000009</v>
      </c>
      <c r="J77" s="201">
        <f>H77/G77</f>
        <v>1.1820318513603185</v>
      </c>
      <c r="K77" s="314"/>
      <c r="L77" s="292" t="s">
        <v>729</v>
      </c>
      <c r="M77" s="292"/>
      <c r="N77" s="82"/>
    </row>
    <row r="78" spans="1:14" s="22" customFormat="1" ht="15" x14ac:dyDescent="0.25">
      <c r="A78" s="309" t="s">
        <v>112</v>
      </c>
      <c r="B78" s="277" t="s">
        <v>113</v>
      </c>
      <c r="C78" s="302" t="s">
        <v>16</v>
      </c>
      <c r="D78" s="201"/>
      <c r="E78" s="325"/>
      <c r="F78" s="326"/>
      <c r="G78" s="316"/>
      <c r="H78" s="316"/>
      <c r="I78" s="201"/>
      <c r="J78" s="201"/>
      <c r="K78" s="314"/>
      <c r="L78" s="292"/>
      <c r="M78" s="292"/>
      <c r="N78" s="82"/>
    </row>
    <row r="79" spans="1:14" s="22" customFormat="1" ht="15" x14ac:dyDescent="0.25">
      <c r="A79" s="309" t="s">
        <v>114</v>
      </c>
      <c r="B79" s="277" t="s">
        <v>115</v>
      </c>
      <c r="C79" s="302" t="s">
        <v>16</v>
      </c>
      <c r="D79" s="201"/>
      <c r="E79" s="325"/>
      <c r="F79" s="326"/>
      <c r="G79" s="316">
        <v>7.8</v>
      </c>
      <c r="H79" s="319">
        <v>9.8666</v>
      </c>
      <c r="I79" s="201"/>
      <c r="J79" s="201"/>
      <c r="K79" s="314"/>
      <c r="L79" s="292" t="s">
        <v>730</v>
      </c>
      <c r="M79" s="292"/>
      <c r="N79" s="82"/>
    </row>
    <row r="80" spans="1:14" s="30" customFormat="1" ht="14.25" x14ac:dyDescent="0.2">
      <c r="A80" s="323" t="s">
        <v>116</v>
      </c>
      <c r="B80" s="306" t="s">
        <v>117</v>
      </c>
      <c r="C80" s="307" t="s">
        <v>16</v>
      </c>
      <c r="D80" s="198">
        <v>20.867020000000025</v>
      </c>
      <c r="E80" s="198">
        <v>9.704900000000066</v>
      </c>
      <c r="F80" s="198">
        <v>-14.122310000000027</v>
      </c>
      <c r="G80" s="349">
        <f>G86+G88</f>
        <v>13.716000000000008</v>
      </c>
      <c r="H80" s="349">
        <f>H86+H88</f>
        <v>-23.994879999999966</v>
      </c>
      <c r="I80" s="198">
        <f>H80-G80</f>
        <v>-37.710879999999975</v>
      </c>
      <c r="J80" s="198">
        <f>H80/G80</f>
        <v>-1.7494079906678297</v>
      </c>
      <c r="K80" s="198"/>
      <c r="L80" s="292" t="s">
        <v>731</v>
      </c>
      <c r="M80" s="292"/>
      <c r="N80" s="80"/>
    </row>
    <row r="81" spans="1:14" s="22" customFormat="1" ht="15" x14ac:dyDescent="0.2">
      <c r="A81" s="309" t="s">
        <v>118</v>
      </c>
      <c r="B81" s="275" t="s">
        <v>18</v>
      </c>
      <c r="C81" s="302" t="s">
        <v>16</v>
      </c>
      <c r="D81" s="201"/>
      <c r="E81" s="201"/>
      <c r="F81" s="310"/>
      <c r="G81" s="35"/>
      <c r="H81" s="35"/>
      <c r="I81" s="201"/>
      <c r="J81" s="201"/>
      <c r="K81" s="201"/>
      <c r="L81" s="292"/>
      <c r="M81" s="292"/>
      <c r="N81" s="82"/>
    </row>
    <row r="82" spans="1:14" s="22" customFormat="1" ht="15" customHeight="1" x14ac:dyDescent="0.25">
      <c r="A82" s="309" t="s">
        <v>119</v>
      </c>
      <c r="B82" s="278" t="s">
        <v>20</v>
      </c>
      <c r="C82" s="302" t="s">
        <v>16</v>
      </c>
      <c r="D82" s="201"/>
      <c r="E82" s="325"/>
      <c r="F82" s="326"/>
      <c r="G82" s="316"/>
      <c r="H82" s="316"/>
      <c r="I82" s="201"/>
      <c r="J82" s="201"/>
      <c r="K82" s="314"/>
      <c r="L82" s="292"/>
      <c r="M82" s="292"/>
      <c r="N82" s="82"/>
    </row>
    <row r="83" spans="1:14" s="22" customFormat="1" ht="15" customHeight="1" x14ac:dyDescent="0.25">
      <c r="A83" s="309" t="s">
        <v>120</v>
      </c>
      <c r="B83" s="278" t="s">
        <v>22</v>
      </c>
      <c r="C83" s="302" t="s">
        <v>16</v>
      </c>
      <c r="D83" s="201"/>
      <c r="E83" s="325"/>
      <c r="F83" s="326"/>
      <c r="G83" s="316"/>
      <c r="H83" s="316"/>
      <c r="I83" s="201"/>
      <c r="J83" s="201"/>
      <c r="K83" s="314"/>
      <c r="L83" s="292"/>
      <c r="M83" s="292"/>
      <c r="N83" s="82"/>
    </row>
    <row r="84" spans="1:14" s="22" customFormat="1" ht="15" customHeight="1" x14ac:dyDescent="0.25">
      <c r="A84" s="309" t="s">
        <v>121</v>
      </c>
      <c r="B84" s="278" t="s">
        <v>24</v>
      </c>
      <c r="C84" s="302" t="s">
        <v>16</v>
      </c>
      <c r="D84" s="201"/>
      <c r="E84" s="325"/>
      <c r="F84" s="326"/>
      <c r="G84" s="316"/>
      <c r="H84" s="316"/>
      <c r="I84" s="201"/>
      <c r="J84" s="201"/>
      <c r="K84" s="314"/>
      <c r="L84" s="292"/>
      <c r="M84" s="292"/>
      <c r="N84" s="82"/>
    </row>
    <row r="85" spans="1:14" s="22" customFormat="1" ht="15" x14ac:dyDescent="0.25">
      <c r="A85" s="309" t="s">
        <v>122</v>
      </c>
      <c r="B85" s="275" t="s">
        <v>26</v>
      </c>
      <c r="C85" s="302" t="s">
        <v>16</v>
      </c>
      <c r="D85" s="201"/>
      <c r="E85" s="325"/>
      <c r="F85" s="326"/>
      <c r="G85" s="316"/>
      <c r="H85" s="316"/>
      <c r="I85" s="201"/>
      <c r="J85" s="201"/>
      <c r="K85" s="314"/>
      <c r="L85" s="292"/>
      <c r="M85" s="292"/>
      <c r="N85" s="82"/>
    </row>
    <row r="86" spans="1:14" s="351" customFormat="1" ht="15" x14ac:dyDescent="0.25">
      <c r="A86" s="327" t="s">
        <v>123</v>
      </c>
      <c r="B86" s="350" t="s">
        <v>28</v>
      </c>
      <c r="C86" s="339" t="s">
        <v>16</v>
      </c>
      <c r="D86" s="347">
        <v>20.867020000000025</v>
      </c>
      <c r="E86" s="347">
        <v>9.704900000000066</v>
      </c>
      <c r="F86" s="348">
        <v>-14.122310000000027</v>
      </c>
      <c r="G86" s="348">
        <f>G22-G37</f>
        <v>13.716000000000008</v>
      </c>
      <c r="H86" s="316">
        <f>H28-H43</f>
        <v>-23.994879999999966</v>
      </c>
      <c r="I86" s="340">
        <f>H86-G86</f>
        <v>-37.710879999999975</v>
      </c>
      <c r="J86" s="340">
        <f>H86/G86</f>
        <v>-1.7494079906678297</v>
      </c>
      <c r="K86" s="348"/>
      <c r="L86" s="292"/>
      <c r="M86" s="292"/>
      <c r="N86" s="82"/>
    </row>
    <row r="87" spans="1:14" s="22" customFormat="1" ht="15" x14ac:dyDescent="0.25">
      <c r="A87" s="309" t="s">
        <v>124</v>
      </c>
      <c r="B87" s="275" t="s">
        <v>30</v>
      </c>
      <c r="C87" s="302" t="s">
        <v>16</v>
      </c>
      <c r="D87" s="201"/>
      <c r="E87" s="325"/>
      <c r="F87" s="326"/>
      <c r="G87" s="316"/>
      <c r="H87" s="316"/>
      <c r="I87" s="201"/>
      <c r="J87" s="201"/>
      <c r="K87" s="314"/>
      <c r="L87" s="292"/>
      <c r="M87" s="292"/>
      <c r="N87" s="82"/>
    </row>
    <row r="88" spans="1:14" s="351" customFormat="1" ht="15" x14ac:dyDescent="0.25">
      <c r="A88" s="327" t="s">
        <v>125</v>
      </c>
      <c r="B88" s="350" t="s">
        <v>32</v>
      </c>
      <c r="C88" s="339" t="s">
        <v>16</v>
      </c>
      <c r="D88" s="340"/>
      <c r="E88" s="347"/>
      <c r="F88" s="352"/>
      <c r="G88" s="348"/>
      <c r="H88" s="316">
        <f>H30-H45</f>
        <v>0</v>
      </c>
      <c r="I88" s="340"/>
      <c r="J88" s="340"/>
      <c r="K88" s="348"/>
      <c r="L88" s="292"/>
      <c r="M88" s="292"/>
      <c r="N88" s="82"/>
    </row>
    <row r="89" spans="1:14" s="22" customFormat="1" ht="15" x14ac:dyDescent="0.25">
      <c r="A89" s="309" t="s">
        <v>126</v>
      </c>
      <c r="B89" s="275" t="s">
        <v>34</v>
      </c>
      <c r="C89" s="302" t="s">
        <v>16</v>
      </c>
      <c r="D89" s="201"/>
      <c r="E89" s="325"/>
      <c r="F89" s="326"/>
      <c r="G89" s="316"/>
      <c r="H89" s="316"/>
      <c r="I89" s="201"/>
      <c r="J89" s="201"/>
      <c r="K89" s="314"/>
      <c r="L89" s="292"/>
      <c r="M89" s="292"/>
      <c r="N89" s="82"/>
    </row>
    <row r="90" spans="1:14" s="22" customFormat="1" ht="15" x14ac:dyDescent="0.25">
      <c r="A90" s="309" t="s">
        <v>127</v>
      </c>
      <c r="B90" s="275" t="s">
        <v>36</v>
      </c>
      <c r="C90" s="302" t="s">
        <v>16</v>
      </c>
      <c r="D90" s="201"/>
      <c r="E90" s="325"/>
      <c r="F90" s="326"/>
      <c r="G90" s="316"/>
      <c r="H90" s="316"/>
      <c r="I90" s="201"/>
      <c r="J90" s="201"/>
      <c r="K90" s="314"/>
      <c r="L90" s="292"/>
      <c r="M90" s="292"/>
      <c r="N90" s="82"/>
    </row>
    <row r="91" spans="1:14" s="22" customFormat="1" ht="30" x14ac:dyDescent="0.25">
      <c r="A91" s="309" t="s">
        <v>128</v>
      </c>
      <c r="B91" s="276" t="s">
        <v>38</v>
      </c>
      <c r="C91" s="302" t="s">
        <v>16</v>
      </c>
      <c r="D91" s="201"/>
      <c r="E91" s="325"/>
      <c r="F91" s="326"/>
      <c r="G91" s="316"/>
      <c r="H91" s="316"/>
      <c r="I91" s="201"/>
      <c r="J91" s="201"/>
      <c r="K91" s="314"/>
      <c r="L91" s="292"/>
      <c r="M91" s="292"/>
      <c r="N91" s="82"/>
    </row>
    <row r="92" spans="1:14" s="22" customFormat="1" ht="15" x14ac:dyDescent="0.25">
      <c r="A92" s="309" t="s">
        <v>129</v>
      </c>
      <c r="B92" s="278" t="s">
        <v>40</v>
      </c>
      <c r="C92" s="302" t="s">
        <v>16</v>
      </c>
      <c r="D92" s="201"/>
      <c r="E92" s="325"/>
      <c r="F92" s="326"/>
      <c r="G92" s="316"/>
      <c r="H92" s="316"/>
      <c r="I92" s="201"/>
      <c r="J92" s="201"/>
      <c r="K92" s="314"/>
      <c r="L92" s="292"/>
      <c r="M92" s="292"/>
      <c r="N92" s="82"/>
    </row>
    <row r="93" spans="1:14" s="22" customFormat="1" ht="15" x14ac:dyDescent="0.25">
      <c r="A93" s="309" t="s">
        <v>130</v>
      </c>
      <c r="B93" s="277" t="s">
        <v>42</v>
      </c>
      <c r="C93" s="302" t="s">
        <v>16</v>
      </c>
      <c r="D93" s="201"/>
      <c r="E93" s="325"/>
      <c r="F93" s="326"/>
      <c r="G93" s="316"/>
      <c r="H93" s="316"/>
      <c r="I93" s="201"/>
      <c r="J93" s="201"/>
      <c r="K93" s="314"/>
      <c r="L93" s="292"/>
      <c r="M93" s="292"/>
      <c r="N93" s="82"/>
    </row>
    <row r="94" spans="1:14" s="22" customFormat="1" ht="15" x14ac:dyDescent="0.25">
      <c r="A94" s="309" t="s">
        <v>131</v>
      </c>
      <c r="B94" s="275" t="s">
        <v>44</v>
      </c>
      <c r="C94" s="302" t="s">
        <v>16</v>
      </c>
      <c r="D94" s="201"/>
      <c r="E94" s="325"/>
      <c r="F94" s="326"/>
      <c r="G94" s="316"/>
      <c r="H94" s="316">
        <f>H36-H51</f>
        <v>0</v>
      </c>
      <c r="I94" s="201"/>
      <c r="J94" s="201"/>
      <c r="K94" s="314"/>
      <c r="L94" s="292"/>
      <c r="M94" s="292"/>
      <c r="N94" s="82"/>
    </row>
    <row r="95" spans="1:14" s="30" customFormat="1" ht="14.25" x14ac:dyDescent="0.2">
      <c r="A95" s="323" t="s">
        <v>132</v>
      </c>
      <c r="B95" s="306" t="s">
        <v>133</v>
      </c>
      <c r="C95" s="307" t="s">
        <v>16</v>
      </c>
      <c r="D95" s="198">
        <v>-10.41328</v>
      </c>
      <c r="E95" s="198">
        <v>-8.5946299999999987</v>
      </c>
      <c r="F95" s="198">
        <v>-9.655050000000001</v>
      </c>
      <c r="G95" s="61">
        <f>G96-G102</f>
        <v>-23.565999999999999</v>
      </c>
      <c r="H95" s="61">
        <f>H96-H102</f>
        <v>-1.31321</v>
      </c>
      <c r="I95" s="198">
        <f>H95-G95</f>
        <v>22.252789999999997</v>
      </c>
      <c r="J95" s="198">
        <f>H95/G95</f>
        <v>5.5724772978019185E-2</v>
      </c>
      <c r="K95" s="198"/>
      <c r="L95" s="292" t="s">
        <v>732</v>
      </c>
      <c r="M95" s="292"/>
      <c r="N95" s="80"/>
    </row>
    <row r="96" spans="1:14" s="351" customFormat="1" ht="15" x14ac:dyDescent="0.2">
      <c r="A96" s="327" t="s">
        <v>134</v>
      </c>
      <c r="B96" s="353" t="s">
        <v>135</v>
      </c>
      <c r="C96" s="339" t="s">
        <v>16</v>
      </c>
      <c r="D96" s="340"/>
      <c r="E96" s="340"/>
      <c r="F96" s="354"/>
      <c r="G96" s="340">
        <f>G98+G101</f>
        <v>16.864000000000001</v>
      </c>
      <c r="H96" s="35">
        <f>H97+H98+H99+H101</f>
        <v>0</v>
      </c>
      <c r="I96" s="340">
        <f>H96-G96</f>
        <v>-16.864000000000001</v>
      </c>
      <c r="J96" s="340">
        <f>H96/G96</f>
        <v>0</v>
      </c>
      <c r="K96" s="340"/>
      <c r="L96" s="292"/>
      <c r="M96" s="292"/>
      <c r="N96" s="82"/>
    </row>
    <row r="97" spans="1:14" s="22" customFormat="1" ht="15" x14ac:dyDescent="0.25">
      <c r="A97" s="309" t="s">
        <v>136</v>
      </c>
      <c r="B97" s="278" t="s">
        <v>137</v>
      </c>
      <c r="C97" s="302" t="s">
        <v>16</v>
      </c>
      <c r="D97" s="201"/>
      <c r="E97" s="325"/>
      <c r="F97" s="326"/>
      <c r="G97" s="316"/>
      <c r="H97" s="316"/>
      <c r="I97" s="201">
        <f>H97-G97</f>
        <v>0</v>
      </c>
      <c r="J97" s="201" t="e">
        <f>H97/G97</f>
        <v>#DIV/0!</v>
      </c>
      <c r="K97" s="314"/>
      <c r="L97" s="292"/>
      <c r="M97" s="292"/>
      <c r="N97" s="82"/>
    </row>
    <row r="98" spans="1:14" s="22" customFormat="1" ht="15" x14ac:dyDescent="0.25">
      <c r="A98" s="309" t="s">
        <v>138</v>
      </c>
      <c r="B98" s="278" t="s">
        <v>139</v>
      </c>
      <c r="C98" s="302" t="s">
        <v>16</v>
      </c>
      <c r="D98" s="201"/>
      <c r="E98" s="325"/>
      <c r="F98" s="326"/>
      <c r="G98" s="355">
        <v>4.0000000000000001E-3</v>
      </c>
      <c r="H98" s="319"/>
      <c r="I98" s="201">
        <f>H98-G98</f>
        <v>-4.0000000000000001E-3</v>
      </c>
      <c r="J98" s="201">
        <f>H98/G98</f>
        <v>0</v>
      </c>
      <c r="K98" s="314"/>
      <c r="L98" s="292"/>
      <c r="M98" s="292"/>
      <c r="N98" s="82"/>
    </row>
    <row r="99" spans="1:14" s="22" customFormat="1" ht="15" x14ac:dyDescent="0.25">
      <c r="A99" s="309" t="s">
        <v>140</v>
      </c>
      <c r="B99" s="278" t="s">
        <v>141</v>
      </c>
      <c r="C99" s="302" t="s">
        <v>16</v>
      </c>
      <c r="D99" s="201"/>
      <c r="E99" s="325"/>
      <c r="F99" s="326"/>
      <c r="G99" s="316"/>
      <c r="H99" s="316">
        <f>H100</f>
        <v>0</v>
      </c>
      <c r="I99" s="201"/>
      <c r="J99" s="201"/>
      <c r="K99" s="314"/>
      <c r="L99" s="292"/>
      <c r="M99" s="292"/>
      <c r="N99" s="82"/>
    </row>
    <row r="100" spans="1:14" s="22" customFormat="1" ht="15" x14ac:dyDescent="0.25">
      <c r="A100" s="309" t="s">
        <v>142</v>
      </c>
      <c r="B100" s="279" t="s">
        <v>143</v>
      </c>
      <c r="C100" s="302" t="s">
        <v>16</v>
      </c>
      <c r="D100" s="201"/>
      <c r="E100" s="325"/>
      <c r="F100" s="326"/>
      <c r="G100" s="316"/>
      <c r="H100" s="319"/>
      <c r="I100" s="201">
        <f>H100-G100</f>
        <v>0</v>
      </c>
      <c r="J100" s="201" t="e">
        <f>H100/G100</f>
        <v>#DIV/0!</v>
      </c>
      <c r="K100" s="314"/>
      <c r="L100" s="292"/>
      <c r="M100" s="292"/>
      <c r="N100" s="82"/>
    </row>
    <row r="101" spans="1:14" s="22" customFormat="1" ht="15" x14ac:dyDescent="0.25">
      <c r="A101" s="309" t="s">
        <v>144</v>
      </c>
      <c r="B101" s="277" t="s">
        <v>145</v>
      </c>
      <c r="C101" s="302" t="s">
        <v>16</v>
      </c>
      <c r="D101" s="201"/>
      <c r="E101" s="325"/>
      <c r="F101" s="326"/>
      <c r="G101" s="316">
        <v>16.86</v>
      </c>
      <c r="H101" s="409"/>
      <c r="I101" s="201">
        <f>H101-G101</f>
        <v>-16.86</v>
      </c>
      <c r="J101" s="201">
        <f>H101/G101</f>
        <v>0</v>
      </c>
      <c r="K101" s="314"/>
      <c r="L101" s="292"/>
      <c r="M101" s="292"/>
      <c r="N101" s="82"/>
    </row>
    <row r="102" spans="1:14" s="351" customFormat="1" ht="15" x14ac:dyDescent="0.2">
      <c r="A102" s="327" t="s">
        <v>146</v>
      </c>
      <c r="B102" s="338" t="s">
        <v>101</v>
      </c>
      <c r="C102" s="339" t="s">
        <v>16</v>
      </c>
      <c r="D102" s="340">
        <v>10.41328</v>
      </c>
      <c r="E102" s="340">
        <v>8.5946299999999987</v>
      </c>
      <c r="F102" s="340">
        <v>9.655050000000001</v>
      </c>
      <c r="G102" s="340">
        <f>G103+G104+G107</f>
        <v>40.43</v>
      </c>
      <c r="H102" s="35">
        <f>H103+H104+H105+H107</f>
        <v>1.31321</v>
      </c>
      <c r="I102" s="340">
        <f>H102-G102</f>
        <v>-39.116790000000002</v>
      </c>
      <c r="J102" s="340">
        <f>H102/G102</f>
        <v>3.2481078407123422E-2</v>
      </c>
      <c r="K102" s="340"/>
      <c r="L102" s="292"/>
      <c r="M102" s="308"/>
      <c r="N102" s="82"/>
    </row>
    <row r="103" spans="1:14" s="22" customFormat="1" ht="15" x14ac:dyDescent="0.25">
      <c r="A103" s="309" t="s">
        <v>147</v>
      </c>
      <c r="B103" s="277" t="s">
        <v>148</v>
      </c>
      <c r="C103" s="302" t="s">
        <v>16</v>
      </c>
      <c r="D103" s="201">
        <v>0.37697000000000003</v>
      </c>
      <c r="E103" s="325">
        <v>1.1157300000000001</v>
      </c>
      <c r="F103" s="314">
        <v>1.18211</v>
      </c>
      <c r="G103" s="316">
        <v>1.3</v>
      </c>
      <c r="H103" s="319">
        <v>0.93796000000000002</v>
      </c>
      <c r="I103" s="201">
        <f>H103-G103</f>
        <v>-0.36204000000000003</v>
      </c>
      <c r="J103" s="201">
        <f>H103/G103</f>
        <v>0.72150769230769229</v>
      </c>
      <c r="K103" s="314"/>
      <c r="L103" s="292" t="s">
        <v>733</v>
      </c>
      <c r="M103" s="292"/>
      <c r="N103" s="82"/>
    </row>
    <row r="104" spans="1:14" s="22" customFormat="1" ht="15" x14ac:dyDescent="0.25">
      <c r="A104" s="309" t="s">
        <v>149</v>
      </c>
      <c r="B104" s="277" t="s">
        <v>150</v>
      </c>
      <c r="C104" s="302" t="s">
        <v>16</v>
      </c>
      <c r="D104" s="201">
        <v>10.03631</v>
      </c>
      <c r="E104" s="325">
        <v>7.4788999999999994</v>
      </c>
      <c r="F104" s="314">
        <v>8.4729400000000012</v>
      </c>
      <c r="G104" s="316">
        <v>4.1399999999999997</v>
      </c>
      <c r="H104" s="319"/>
      <c r="I104" s="201">
        <f>H104-G104</f>
        <v>-4.1399999999999997</v>
      </c>
      <c r="J104" s="201">
        <f>H104/G104</f>
        <v>0</v>
      </c>
      <c r="K104" s="314"/>
      <c r="L104" s="292"/>
      <c r="M104" s="292"/>
      <c r="N104" s="82"/>
    </row>
    <row r="105" spans="1:14" s="22" customFormat="1" ht="15" x14ac:dyDescent="0.25">
      <c r="A105" s="309" t="s">
        <v>151</v>
      </c>
      <c r="B105" s="277" t="s">
        <v>152</v>
      </c>
      <c r="C105" s="302" t="s">
        <v>16</v>
      </c>
      <c r="D105" s="201"/>
      <c r="E105" s="325"/>
      <c r="F105" s="326"/>
      <c r="G105" s="316"/>
      <c r="H105" s="316">
        <f>H106</f>
        <v>0</v>
      </c>
      <c r="I105" s="201"/>
      <c r="J105" s="201"/>
      <c r="K105" s="314"/>
      <c r="L105" s="292"/>
      <c r="M105" s="292"/>
      <c r="N105" s="82"/>
    </row>
    <row r="106" spans="1:14" s="22" customFormat="1" ht="15" x14ac:dyDescent="0.25">
      <c r="A106" s="309" t="s">
        <v>153</v>
      </c>
      <c r="B106" s="279" t="s">
        <v>154</v>
      </c>
      <c r="C106" s="302" t="s">
        <v>16</v>
      </c>
      <c r="D106" s="201"/>
      <c r="E106" s="325"/>
      <c r="F106" s="326"/>
      <c r="G106" s="316"/>
      <c r="H106" s="319"/>
      <c r="I106" s="201">
        <f>H106-G106</f>
        <v>0</v>
      </c>
      <c r="J106" s="201" t="e">
        <f>H106/G106</f>
        <v>#DIV/0!</v>
      </c>
      <c r="K106" s="314"/>
      <c r="L106" s="292"/>
      <c r="M106" s="292"/>
      <c r="N106" s="82"/>
    </row>
    <row r="107" spans="1:14" s="22" customFormat="1" ht="15" x14ac:dyDescent="0.25">
      <c r="A107" s="309" t="s">
        <v>155</v>
      </c>
      <c r="B107" s="277" t="s">
        <v>156</v>
      </c>
      <c r="C107" s="302" t="s">
        <v>16</v>
      </c>
      <c r="D107" s="201"/>
      <c r="E107" s="325"/>
      <c r="F107" s="326"/>
      <c r="G107" s="316">
        <f>32.18+2.81</f>
        <v>34.99</v>
      </c>
      <c r="H107" s="319">
        <v>0.37524999999999997</v>
      </c>
      <c r="I107" s="201">
        <f>H107-G107</f>
        <v>-34.614750000000001</v>
      </c>
      <c r="J107" s="201">
        <f>H107/G107</f>
        <v>1.0724492712203486E-2</v>
      </c>
      <c r="K107" s="314"/>
      <c r="L107" s="292" t="s">
        <v>734</v>
      </c>
      <c r="M107" s="292"/>
      <c r="N107" s="82"/>
    </row>
    <row r="108" spans="1:14" s="30" customFormat="1" ht="28.5" x14ac:dyDescent="0.2">
      <c r="A108" s="323" t="s">
        <v>157</v>
      </c>
      <c r="B108" s="306" t="s">
        <v>158</v>
      </c>
      <c r="C108" s="307" t="s">
        <v>16</v>
      </c>
      <c r="D108" s="198">
        <v>10.453740000000025</v>
      </c>
      <c r="E108" s="198">
        <v>1.1102700000000674</v>
      </c>
      <c r="F108" s="198">
        <v>-23.77736000000003</v>
      </c>
      <c r="G108" s="61">
        <f>G95+G80</f>
        <v>-9.8499999999999908</v>
      </c>
      <c r="H108" s="349">
        <f>H95+H80</f>
        <v>-25.308089999999968</v>
      </c>
      <c r="I108" s="198">
        <f>H108-G108</f>
        <v>-15.458089999999977</v>
      </c>
      <c r="J108" s="198">
        <f>H108/G108</f>
        <v>2.5693492385786794</v>
      </c>
      <c r="K108" s="198"/>
      <c r="L108" s="292"/>
      <c r="M108" s="292"/>
      <c r="N108" s="80"/>
    </row>
    <row r="109" spans="1:14" s="22" customFormat="1" ht="30" x14ac:dyDescent="0.2">
      <c r="A109" s="309" t="s">
        <v>159</v>
      </c>
      <c r="B109" s="276" t="s">
        <v>160</v>
      </c>
      <c r="C109" s="302" t="s">
        <v>16</v>
      </c>
      <c r="D109" s="201"/>
      <c r="E109" s="201"/>
      <c r="F109" s="201"/>
      <c r="G109" s="35"/>
      <c r="H109" s="35"/>
      <c r="I109" s="201"/>
      <c r="J109" s="201"/>
      <c r="K109" s="201"/>
      <c r="L109" s="292"/>
      <c r="M109" s="292"/>
      <c r="N109" s="82"/>
    </row>
    <row r="110" spans="1:14" s="22" customFormat="1" ht="15" customHeight="1" x14ac:dyDescent="0.25">
      <c r="A110" s="309" t="s">
        <v>161</v>
      </c>
      <c r="B110" s="278" t="s">
        <v>20</v>
      </c>
      <c r="C110" s="302" t="s">
        <v>16</v>
      </c>
      <c r="D110" s="201"/>
      <c r="E110" s="325"/>
      <c r="F110" s="314"/>
      <c r="G110" s="316"/>
      <c r="H110" s="316"/>
      <c r="I110" s="201"/>
      <c r="J110" s="201"/>
      <c r="K110" s="314"/>
      <c r="L110" s="292"/>
      <c r="M110" s="292"/>
      <c r="N110" s="82"/>
    </row>
    <row r="111" spans="1:14" s="22" customFormat="1" ht="15" customHeight="1" x14ac:dyDescent="0.25">
      <c r="A111" s="309" t="s">
        <v>162</v>
      </c>
      <c r="B111" s="278" t="s">
        <v>22</v>
      </c>
      <c r="C111" s="302" t="s">
        <v>16</v>
      </c>
      <c r="D111" s="201"/>
      <c r="E111" s="325"/>
      <c r="F111" s="314"/>
      <c r="G111" s="316"/>
      <c r="H111" s="316"/>
      <c r="I111" s="201"/>
      <c r="J111" s="201"/>
      <c r="K111" s="314"/>
      <c r="L111" s="292"/>
      <c r="M111" s="292"/>
      <c r="N111" s="82"/>
    </row>
    <row r="112" spans="1:14" s="22" customFormat="1" ht="15" customHeight="1" x14ac:dyDescent="0.25">
      <c r="A112" s="309" t="s">
        <v>163</v>
      </c>
      <c r="B112" s="278" t="s">
        <v>24</v>
      </c>
      <c r="C112" s="302" t="s">
        <v>16</v>
      </c>
      <c r="D112" s="201"/>
      <c r="E112" s="325"/>
      <c r="F112" s="314"/>
      <c r="G112" s="316"/>
      <c r="H112" s="316"/>
      <c r="I112" s="201"/>
      <c r="J112" s="201"/>
      <c r="K112" s="314"/>
      <c r="L112" s="292"/>
      <c r="M112" s="292"/>
      <c r="N112" s="82"/>
    </row>
    <row r="113" spans="1:14" s="22" customFormat="1" ht="15" x14ac:dyDescent="0.25">
      <c r="A113" s="309" t="s">
        <v>164</v>
      </c>
      <c r="B113" s="275" t="s">
        <v>26</v>
      </c>
      <c r="C113" s="302" t="s">
        <v>16</v>
      </c>
      <c r="D113" s="201"/>
      <c r="E113" s="325"/>
      <c r="F113" s="314"/>
      <c r="G113" s="316"/>
      <c r="H113" s="316"/>
      <c r="I113" s="201"/>
      <c r="J113" s="201"/>
      <c r="K113" s="314"/>
      <c r="L113" s="292"/>
      <c r="M113" s="292"/>
      <c r="N113" s="82"/>
    </row>
    <row r="114" spans="1:14" s="351" customFormat="1" ht="15" x14ac:dyDescent="0.25">
      <c r="A114" s="327" t="s">
        <v>165</v>
      </c>
      <c r="B114" s="350" t="s">
        <v>28</v>
      </c>
      <c r="C114" s="339" t="s">
        <v>16</v>
      </c>
      <c r="D114" s="347">
        <v>10.453740000000025</v>
      </c>
      <c r="E114" s="347">
        <v>1.1102700000000674</v>
      </c>
      <c r="F114" s="348">
        <v>-23.77736000000003</v>
      </c>
      <c r="G114" s="348">
        <f>G108</f>
        <v>-9.8499999999999908</v>
      </c>
      <c r="H114" s="316">
        <f>H86+H95</f>
        <v>-25.308089999999968</v>
      </c>
      <c r="I114" s="340">
        <f>H114-G114</f>
        <v>-15.458089999999977</v>
      </c>
      <c r="J114" s="340">
        <f>H114/G114</f>
        <v>2.5693492385786794</v>
      </c>
      <c r="K114" s="348"/>
      <c r="L114" s="292"/>
      <c r="M114" s="292"/>
      <c r="N114" s="82"/>
    </row>
    <row r="115" spans="1:14" s="22" customFormat="1" ht="15" x14ac:dyDescent="0.25">
      <c r="A115" s="309" t="s">
        <v>166</v>
      </c>
      <c r="B115" s="275" t="s">
        <v>30</v>
      </c>
      <c r="C115" s="302" t="s">
        <v>16</v>
      </c>
      <c r="D115" s="201"/>
      <c r="E115" s="325"/>
      <c r="F115" s="314"/>
      <c r="G115" s="316"/>
      <c r="H115" s="316"/>
      <c r="I115" s="201"/>
      <c r="J115" s="201"/>
      <c r="K115" s="314"/>
      <c r="L115" s="292"/>
      <c r="M115" s="292"/>
      <c r="N115" s="82"/>
    </row>
    <row r="116" spans="1:14" s="351" customFormat="1" ht="15" x14ac:dyDescent="0.25">
      <c r="A116" s="327" t="s">
        <v>167</v>
      </c>
      <c r="B116" s="350" t="s">
        <v>32</v>
      </c>
      <c r="C116" s="339" t="s">
        <v>16</v>
      </c>
      <c r="D116" s="340"/>
      <c r="E116" s="347"/>
      <c r="F116" s="352"/>
      <c r="G116" s="348"/>
      <c r="H116" s="316">
        <f>H88</f>
        <v>0</v>
      </c>
      <c r="I116" s="340"/>
      <c r="J116" s="340"/>
      <c r="K116" s="348"/>
      <c r="L116" s="308"/>
      <c r="M116" s="292"/>
      <c r="N116" s="82"/>
    </row>
    <row r="117" spans="1:14" s="22" customFormat="1" ht="15" x14ac:dyDescent="0.25">
      <c r="A117" s="309" t="s">
        <v>168</v>
      </c>
      <c r="B117" s="275" t="s">
        <v>34</v>
      </c>
      <c r="C117" s="302" t="s">
        <v>16</v>
      </c>
      <c r="D117" s="201"/>
      <c r="E117" s="325"/>
      <c r="F117" s="326"/>
      <c r="G117" s="316"/>
      <c r="H117" s="316"/>
      <c r="I117" s="201"/>
      <c r="J117" s="201"/>
      <c r="K117" s="314"/>
      <c r="L117" s="292"/>
      <c r="M117" s="292"/>
      <c r="N117" s="82"/>
    </row>
    <row r="118" spans="1:14" s="22" customFormat="1" ht="15" x14ac:dyDescent="0.25">
      <c r="A118" s="309" t="s">
        <v>169</v>
      </c>
      <c r="B118" s="275" t="s">
        <v>36</v>
      </c>
      <c r="C118" s="302" t="s">
        <v>16</v>
      </c>
      <c r="D118" s="201"/>
      <c r="E118" s="325"/>
      <c r="F118" s="326"/>
      <c r="G118" s="316"/>
      <c r="H118" s="316"/>
      <c r="I118" s="201"/>
      <c r="J118" s="201"/>
      <c r="K118" s="314"/>
      <c r="L118" s="292"/>
      <c r="M118" s="292"/>
      <c r="N118" s="82"/>
    </row>
    <row r="119" spans="1:14" s="22" customFormat="1" ht="30" x14ac:dyDescent="0.25">
      <c r="A119" s="309" t="s">
        <v>170</v>
      </c>
      <c r="B119" s="276" t="s">
        <v>38</v>
      </c>
      <c r="C119" s="302" t="s">
        <v>16</v>
      </c>
      <c r="D119" s="201"/>
      <c r="E119" s="325"/>
      <c r="F119" s="326"/>
      <c r="G119" s="316"/>
      <c r="H119" s="316"/>
      <c r="I119" s="201"/>
      <c r="J119" s="201"/>
      <c r="K119" s="314"/>
      <c r="L119" s="292"/>
      <c r="M119" s="292"/>
      <c r="N119" s="82"/>
    </row>
    <row r="120" spans="1:14" s="22" customFormat="1" ht="15" x14ac:dyDescent="0.25">
      <c r="A120" s="309" t="s">
        <v>171</v>
      </c>
      <c r="B120" s="277" t="s">
        <v>40</v>
      </c>
      <c r="C120" s="302" t="s">
        <v>16</v>
      </c>
      <c r="D120" s="201"/>
      <c r="E120" s="325"/>
      <c r="F120" s="326"/>
      <c r="G120" s="316"/>
      <c r="H120" s="316"/>
      <c r="I120" s="201"/>
      <c r="J120" s="201"/>
      <c r="K120" s="314"/>
      <c r="L120" s="292"/>
      <c r="M120" s="292"/>
      <c r="N120" s="82"/>
    </row>
    <row r="121" spans="1:14" s="22" customFormat="1" ht="15" x14ac:dyDescent="0.25">
      <c r="A121" s="309" t="s">
        <v>172</v>
      </c>
      <c r="B121" s="277" t="s">
        <v>42</v>
      </c>
      <c r="C121" s="302" t="s">
        <v>16</v>
      </c>
      <c r="D121" s="201"/>
      <c r="E121" s="325"/>
      <c r="F121" s="326"/>
      <c r="G121" s="316"/>
      <c r="H121" s="316"/>
      <c r="I121" s="201"/>
      <c r="J121" s="201"/>
      <c r="K121" s="314"/>
      <c r="L121" s="292"/>
      <c r="M121" s="292"/>
      <c r="N121" s="82"/>
    </row>
    <row r="122" spans="1:14" s="22" customFormat="1" ht="15" x14ac:dyDescent="0.25">
      <c r="A122" s="309" t="s">
        <v>173</v>
      </c>
      <c r="B122" s="275" t="s">
        <v>44</v>
      </c>
      <c r="C122" s="302" t="s">
        <v>16</v>
      </c>
      <c r="D122" s="201"/>
      <c r="E122" s="325"/>
      <c r="F122" s="326"/>
      <c r="G122" s="316">
        <f>G108-G114</f>
        <v>0</v>
      </c>
      <c r="H122" s="316">
        <v>0</v>
      </c>
      <c r="I122" s="201">
        <f>H122-G122</f>
        <v>0</v>
      </c>
      <c r="J122" s="201" t="e">
        <f>H122/G122</f>
        <v>#DIV/0!</v>
      </c>
      <c r="K122" s="314"/>
      <c r="L122" s="292"/>
      <c r="M122" s="292"/>
      <c r="N122" s="82"/>
    </row>
    <row r="123" spans="1:14" s="30" customFormat="1" ht="14.25" x14ac:dyDescent="0.2">
      <c r="A123" s="323" t="s">
        <v>174</v>
      </c>
      <c r="B123" s="306" t="s">
        <v>175</v>
      </c>
      <c r="C123" s="307" t="s">
        <v>16</v>
      </c>
      <c r="D123" s="198">
        <v>9.3724699999999999</v>
      </c>
      <c r="E123" s="198">
        <v>1.1102700000000001</v>
      </c>
      <c r="F123" s="198">
        <v>1.2558199999999999</v>
      </c>
      <c r="G123" s="61">
        <f>G129+G137</f>
        <v>0</v>
      </c>
      <c r="H123" s="61">
        <f>H129</f>
        <v>0</v>
      </c>
      <c r="I123" s="198">
        <f>H123-G123</f>
        <v>0</v>
      </c>
      <c r="J123" s="198" t="e">
        <f>H123/G123</f>
        <v>#DIV/0!</v>
      </c>
      <c r="K123" s="198"/>
      <c r="L123" s="292" t="s">
        <v>735</v>
      </c>
      <c r="M123" s="292"/>
      <c r="N123" s="80"/>
    </row>
    <row r="124" spans="1:14" s="22" customFormat="1" ht="15" x14ac:dyDescent="0.2">
      <c r="A124" s="309" t="s">
        <v>176</v>
      </c>
      <c r="B124" s="275" t="s">
        <v>18</v>
      </c>
      <c r="C124" s="302" t="s">
        <v>16</v>
      </c>
      <c r="D124" s="201"/>
      <c r="E124" s="201"/>
      <c r="F124" s="310"/>
      <c r="G124" s="35"/>
      <c r="H124" s="35"/>
      <c r="I124" s="201"/>
      <c r="J124" s="201"/>
      <c r="K124" s="201"/>
      <c r="L124" s="292"/>
      <c r="M124" s="292"/>
      <c r="N124" s="82"/>
    </row>
    <row r="125" spans="1:14" s="22" customFormat="1" ht="15" customHeight="1" outlineLevel="1" x14ac:dyDescent="0.25">
      <c r="A125" s="309" t="s">
        <v>177</v>
      </c>
      <c r="B125" s="278" t="s">
        <v>20</v>
      </c>
      <c r="C125" s="302" t="s">
        <v>16</v>
      </c>
      <c r="D125" s="201"/>
      <c r="E125" s="325"/>
      <c r="F125" s="326"/>
      <c r="G125" s="316"/>
      <c r="H125" s="316"/>
      <c r="I125" s="201"/>
      <c r="J125" s="201"/>
      <c r="K125" s="314"/>
      <c r="L125" s="292"/>
      <c r="M125" s="292"/>
      <c r="N125" s="82"/>
    </row>
    <row r="126" spans="1:14" s="22" customFormat="1" ht="15" customHeight="1" outlineLevel="1" x14ac:dyDescent="0.25">
      <c r="A126" s="309" t="s">
        <v>178</v>
      </c>
      <c r="B126" s="278" t="s">
        <v>22</v>
      </c>
      <c r="C126" s="302" t="s">
        <v>16</v>
      </c>
      <c r="D126" s="201"/>
      <c r="E126" s="325"/>
      <c r="F126" s="326"/>
      <c r="G126" s="316"/>
      <c r="H126" s="316"/>
      <c r="I126" s="201"/>
      <c r="J126" s="201"/>
      <c r="K126" s="314"/>
      <c r="L126" s="292"/>
      <c r="M126" s="292"/>
      <c r="N126" s="82"/>
    </row>
    <row r="127" spans="1:14" s="22" customFormat="1" ht="15" customHeight="1" outlineLevel="1" x14ac:dyDescent="0.25">
      <c r="A127" s="309" t="s">
        <v>179</v>
      </c>
      <c r="B127" s="278" t="s">
        <v>24</v>
      </c>
      <c r="C127" s="302" t="s">
        <v>16</v>
      </c>
      <c r="D127" s="201"/>
      <c r="E127" s="325"/>
      <c r="F127" s="326"/>
      <c r="G127" s="316"/>
      <c r="H127" s="316"/>
      <c r="I127" s="201"/>
      <c r="J127" s="201"/>
      <c r="K127" s="314"/>
      <c r="L127" s="292"/>
      <c r="M127" s="292"/>
      <c r="N127" s="82"/>
    </row>
    <row r="128" spans="1:14" s="22" customFormat="1" ht="15" x14ac:dyDescent="0.25">
      <c r="A128" s="309" t="s">
        <v>180</v>
      </c>
      <c r="B128" s="357" t="s">
        <v>181</v>
      </c>
      <c r="C128" s="302" t="s">
        <v>16</v>
      </c>
      <c r="D128" s="201"/>
      <c r="E128" s="325"/>
      <c r="F128" s="326"/>
      <c r="G128" s="316"/>
      <c r="H128" s="316"/>
      <c r="I128" s="201"/>
      <c r="J128" s="201"/>
      <c r="K128" s="314"/>
      <c r="L128" s="292"/>
      <c r="M128" s="292"/>
      <c r="N128" s="82"/>
    </row>
    <row r="129" spans="1:14" s="22" customFormat="1" ht="15" x14ac:dyDescent="0.25">
      <c r="A129" s="309" t="s">
        <v>182</v>
      </c>
      <c r="B129" s="357" t="s">
        <v>183</v>
      </c>
      <c r="C129" s="302" t="s">
        <v>16</v>
      </c>
      <c r="D129" s="201">
        <v>9.3724699999999999</v>
      </c>
      <c r="E129" s="325">
        <v>1.1102700000000001</v>
      </c>
      <c r="F129" s="314">
        <v>1.2558199999999999</v>
      </c>
      <c r="G129" s="316">
        <v>0</v>
      </c>
      <c r="H129" s="316">
        <v>0</v>
      </c>
      <c r="I129" s="201">
        <f>H129-G129</f>
        <v>0</v>
      </c>
      <c r="J129" s="201" t="e">
        <f>H129/G129</f>
        <v>#DIV/0!</v>
      </c>
      <c r="K129" s="314"/>
      <c r="L129" s="292"/>
      <c r="M129" s="292"/>
      <c r="N129" s="82"/>
    </row>
    <row r="130" spans="1:14" s="22" customFormat="1" ht="15" x14ac:dyDescent="0.25">
      <c r="A130" s="309" t="s">
        <v>184</v>
      </c>
      <c r="B130" s="357" t="s">
        <v>185</v>
      </c>
      <c r="C130" s="302" t="s">
        <v>16</v>
      </c>
      <c r="D130" s="201"/>
      <c r="E130" s="325"/>
      <c r="F130" s="326"/>
      <c r="G130" s="316"/>
      <c r="H130" s="316"/>
      <c r="I130" s="201"/>
      <c r="J130" s="201"/>
      <c r="K130" s="314"/>
      <c r="L130" s="292"/>
      <c r="M130" s="292"/>
      <c r="N130" s="82"/>
    </row>
    <row r="131" spans="1:14" s="22" customFormat="1" ht="15" x14ac:dyDescent="0.25">
      <c r="A131" s="309" t="s">
        <v>186</v>
      </c>
      <c r="B131" s="357" t="s">
        <v>187</v>
      </c>
      <c r="C131" s="302" t="s">
        <v>16</v>
      </c>
      <c r="D131" s="201"/>
      <c r="E131" s="325"/>
      <c r="F131" s="326"/>
      <c r="G131" s="316"/>
      <c r="H131" s="316">
        <v>0</v>
      </c>
      <c r="I131" s="201"/>
      <c r="J131" s="201"/>
      <c r="K131" s="314"/>
      <c r="L131" s="292"/>
      <c r="M131" s="292"/>
      <c r="N131" s="82"/>
    </row>
    <row r="132" spans="1:14" s="22" customFormat="1" ht="15" x14ac:dyDescent="0.25">
      <c r="A132" s="309" t="s">
        <v>188</v>
      </c>
      <c r="B132" s="357" t="s">
        <v>189</v>
      </c>
      <c r="C132" s="302" t="s">
        <v>16</v>
      </c>
      <c r="D132" s="201"/>
      <c r="E132" s="325"/>
      <c r="F132" s="326"/>
      <c r="G132" s="316"/>
      <c r="H132" s="316"/>
      <c r="I132" s="201"/>
      <c r="J132" s="201"/>
      <c r="K132" s="314"/>
      <c r="L132" s="292"/>
      <c r="M132" s="292"/>
      <c r="N132" s="82"/>
    </row>
    <row r="133" spans="1:14" s="22" customFormat="1" ht="15" x14ac:dyDescent="0.25">
      <c r="A133" s="309" t="s">
        <v>190</v>
      </c>
      <c r="B133" s="357" t="s">
        <v>191</v>
      </c>
      <c r="C133" s="302" t="s">
        <v>16</v>
      </c>
      <c r="D133" s="201"/>
      <c r="E133" s="325"/>
      <c r="F133" s="326"/>
      <c r="G133" s="316"/>
      <c r="H133" s="316"/>
      <c r="I133" s="201"/>
      <c r="J133" s="201"/>
      <c r="K133" s="314"/>
      <c r="L133" s="292"/>
      <c r="M133" s="292"/>
      <c r="N133" s="82"/>
    </row>
    <row r="134" spans="1:14" s="22" customFormat="1" ht="30" x14ac:dyDescent="0.2">
      <c r="A134" s="309" t="s">
        <v>192</v>
      </c>
      <c r="B134" s="357" t="s">
        <v>38</v>
      </c>
      <c r="C134" s="302" t="s">
        <v>16</v>
      </c>
      <c r="D134" s="201"/>
      <c r="E134" s="201"/>
      <c r="F134" s="310"/>
      <c r="G134" s="35"/>
      <c r="H134" s="35"/>
      <c r="I134" s="201"/>
      <c r="J134" s="201"/>
      <c r="K134" s="201"/>
      <c r="L134" s="292"/>
      <c r="M134" s="292"/>
      <c r="N134" s="82"/>
    </row>
    <row r="135" spans="1:14" s="22" customFormat="1" ht="15" x14ac:dyDescent="0.25">
      <c r="A135" s="309" t="s">
        <v>193</v>
      </c>
      <c r="B135" s="277" t="s">
        <v>194</v>
      </c>
      <c r="C135" s="302" t="s">
        <v>16</v>
      </c>
      <c r="D135" s="201"/>
      <c r="E135" s="325"/>
      <c r="F135" s="326"/>
      <c r="G135" s="316"/>
      <c r="H135" s="316"/>
      <c r="I135" s="201"/>
      <c r="J135" s="201"/>
      <c r="K135" s="314"/>
      <c r="L135" s="292"/>
      <c r="M135" s="292"/>
      <c r="N135" s="82"/>
    </row>
    <row r="136" spans="1:14" s="22" customFormat="1" ht="15" x14ac:dyDescent="0.25">
      <c r="A136" s="309" t="s">
        <v>195</v>
      </c>
      <c r="B136" s="277" t="s">
        <v>42</v>
      </c>
      <c r="C136" s="302" t="s">
        <v>16</v>
      </c>
      <c r="D136" s="201"/>
      <c r="E136" s="325"/>
      <c r="F136" s="326"/>
      <c r="G136" s="316"/>
      <c r="H136" s="316"/>
      <c r="I136" s="201"/>
      <c r="J136" s="201"/>
      <c r="K136" s="314"/>
      <c r="L136" s="292"/>
      <c r="M136" s="292"/>
      <c r="N136" s="82"/>
    </row>
    <row r="137" spans="1:14" s="22" customFormat="1" ht="15" x14ac:dyDescent="0.25">
      <c r="A137" s="309" t="s">
        <v>196</v>
      </c>
      <c r="B137" s="357" t="s">
        <v>44</v>
      </c>
      <c r="C137" s="302" t="s">
        <v>16</v>
      </c>
      <c r="D137" s="201"/>
      <c r="E137" s="325"/>
      <c r="F137" s="326"/>
      <c r="G137" s="316">
        <f>G122*20%</f>
        <v>0</v>
      </c>
      <c r="H137" s="316">
        <v>0</v>
      </c>
      <c r="I137" s="201">
        <f>H137-G137</f>
        <v>0</v>
      </c>
      <c r="J137" s="201" t="e">
        <f>H137/G137</f>
        <v>#DIV/0!</v>
      </c>
      <c r="K137" s="314"/>
      <c r="L137" s="292"/>
      <c r="M137" s="292"/>
      <c r="N137" s="82"/>
    </row>
    <row r="138" spans="1:14" s="30" customFormat="1" ht="14.25" x14ac:dyDescent="0.2">
      <c r="A138" s="323" t="s">
        <v>198</v>
      </c>
      <c r="B138" s="306" t="s">
        <v>199</v>
      </c>
      <c r="C138" s="307" t="s">
        <v>16</v>
      </c>
      <c r="D138" s="198">
        <v>1.0812700000000248</v>
      </c>
      <c r="E138" s="198">
        <v>6.7279515292284486E-14</v>
      </c>
      <c r="F138" s="198">
        <v>-25.03318000000003</v>
      </c>
      <c r="G138" s="61">
        <f>G144</f>
        <v>-9.8499999999999908</v>
      </c>
      <c r="H138" s="61">
        <f>H144+H146</f>
        <v>-25.308089999999968</v>
      </c>
      <c r="I138" s="198">
        <f>H138-G138</f>
        <v>-15.458089999999977</v>
      </c>
      <c r="J138" s="198">
        <f>H138/G138</f>
        <v>2.5693492385786794</v>
      </c>
      <c r="K138" s="198"/>
      <c r="L138" s="292"/>
      <c r="M138" s="292"/>
      <c r="N138" s="80"/>
    </row>
    <row r="139" spans="1:14" s="22" customFormat="1" ht="15" x14ac:dyDescent="0.2">
      <c r="A139" s="309" t="s">
        <v>200</v>
      </c>
      <c r="B139" s="275" t="s">
        <v>18</v>
      </c>
      <c r="C139" s="302" t="s">
        <v>16</v>
      </c>
      <c r="D139" s="201"/>
      <c r="E139" s="201"/>
      <c r="F139" s="201"/>
      <c r="G139" s="35"/>
      <c r="H139" s="35"/>
      <c r="I139" s="201"/>
      <c r="J139" s="201"/>
      <c r="K139" s="201"/>
      <c r="L139" s="292"/>
      <c r="M139" s="292"/>
      <c r="N139" s="82"/>
    </row>
    <row r="140" spans="1:14" s="22" customFormat="1" ht="15" customHeight="1" outlineLevel="2" x14ac:dyDescent="0.25">
      <c r="A140" s="309" t="s">
        <v>201</v>
      </c>
      <c r="B140" s="278" t="s">
        <v>20</v>
      </c>
      <c r="C140" s="302" t="s">
        <v>16</v>
      </c>
      <c r="D140" s="201"/>
      <c r="E140" s="325"/>
      <c r="F140" s="314"/>
      <c r="G140" s="316"/>
      <c r="H140" s="316"/>
      <c r="I140" s="201"/>
      <c r="J140" s="201"/>
      <c r="K140" s="314"/>
      <c r="L140" s="292"/>
      <c r="M140" s="292"/>
      <c r="N140" s="82"/>
    </row>
    <row r="141" spans="1:14" s="22" customFormat="1" ht="15" customHeight="1" outlineLevel="2" x14ac:dyDescent="0.25">
      <c r="A141" s="309" t="s">
        <v>202</v>
      </c>
      <c r="B141" s="278" t="s">
        <v>22</v>
      </c>
      <c r="C141" s="302" t="s">
        <v>16</v>
      </c>
      <c r="D141" s="201"/>
      <c r="E141" s="325"/>
      <c r="F141" s="314"/>
      <c r="G141" s="316"/>
      <c r="H141" s="316"/>
      <c r="I141" s="201"/>
      <c r="J141" s="201"/>
      <c r="K141" s="314"/>
      <c r="L141" s="292"/>
      <c r="M141" s="292"/>
      <c r="N141" s="82"/>
    </row>
    <row r="142" spans="1:14" s="22" customFormat="1" ht="15" customHeight="1" outlineLevel="2" x14ac:dyDescent="0.25">
      <c r="A142" s="309" t="s">
        <v>203</v>
      </c>
      <c r="B142" s="278" t="s">
        <v>24</v>
      </c>
      <c r="C142" s="302" t="s">
        <v>16</v>
      </c>
      <c r="D142" s="201"/>
      <c r="E142" s="325"/>
      <c r="F142" s="314"/>
      <c r="G142" s="316"/>
      <c r="H142" s="316"/>
      <c r="I142" s="201"/>
      <c r="J142" s="201"/>
      <c r="K142" s="314"/>
      <c r="L142" s="292"/>
      <c r="M142" s="292"/>
      <c r="N142" s="82"/>
    </row>
    <row r="143" spans="1:14" s="22" customFormat="1" ht="15" x14ac:dyDescent="0.25">
      <c r="A143" s="309" t="s">
        <v>204</v>
      </c>
      <c r="B143" s="275" t="s">
        <v>26</v>
      </c>
      <c r="C143" s="302" t="s">
        <v>16</v>
      </c>
      <c r="D143" s="201"/>
      <c r="E143" s="325"/>
      <c r="F143" s="314"/>
      <c r="G143" s="316"/>
      <c r="H143" s="316"/>
      <c r="I143" s="201"/>
      <c r="J143" s="201"/>
      <c r="K143" s="314"/>
      <c r="L143" s="292"/>
      <c r="M143" s="292"/>
      <c r="N143" s="82"/>
    </row>
    <row r="144" spans="1:14" s="351" customFormat="1" ht="15" x14ac:dyDescent="0.25">
      <c r="A144" s="327" t="s">
        <v>205</v>
      </c>
      <c r="B144" s="350" t="s">
        <v>28</v>
      </c>
      <c r="C144" s="339" t="s">
        <v>16</v>
      </c>
      <c r="D144" s="348">
        <v>1.0812700000000248</v>
      </c>
      <c r="E144" s="348">
        <v>6.7279515292284486E-14</v>
      </c>
      <c r="F144" s="348">
        <v>-25.03318000000003</v>
      </c>
      <c r="G144" s="348">
        <f>G114</f>
        <v>-9.8499999999999908</v>
      </c>
      <c r="H144" s="316">
        <f>H114</f>
        <v>-25.308089999999968</v>
      </c>
      <c r="I144" s="340">
        <f>H144-G144</f>
        <v>-15.458089999999977</v>
      </c>
      <c r="J144" s="340">
        <f>H144/G144</f>
        <v>2.5693492385786794</v>
      </c>
      <c r="K144" s="348"/>
      <c r="L144" s="292"/>
      <c r="M144" s="292"/>
      <c r="N144" s="82"/>
    </row>
    <row r="145" spans="1:14" s="22" customFormat="1" ht="15" x14ac:dyDescent="0.25">
      <c r="A145" s="309" t="s">
        <v>206</v>
      </c>
      <c r="B145" s="275" t="s">
        <v>30</v>
      </c>
      <c r="C145" s="302" t="s">
        <v>16</v>
      </c>
      <c r="D145" s="201"/>
      <c r="E145" s="325"/>
      <c r="F145" s="314"/>
      <c r="G145" s="316"/>
      <c r="H145" s="316"/>
      <c r="I145" s="201"/>
      <c r="J145" s="201"/>
      <c r="K145" s="314"/>
      <c r="L145" s="292"/>
      <c r="M145" s="292"/>
      <c r="N145" s="82"/>
    </row>
    <row r="146" spans="1:14" s="351" customFormat="1" ht="15" x14ac:dyDescent="0.25">
      <c r="A146" s="327" t="s">
        <v>207</v>
      </c>
      <c r="B146" s="353" t="s">
        <v>32</v>
      </c>
      <c r="C146" s="339" t="s">
        <v>16</v>
      </c>
      <c r="D146" s="340"/>
      <c r="E146" s="347"/>
      <c r="F146" s="348"/>
      <c r="G146" s="348"/>
      <c r="H146" s="316">
        <f>H116</f>
        <v>0</v>
      </c>
      <c r="I146" s="340"/>
      <c r="J146" s="340"/>
      <c r="K146" s="348"/>
      <c r="L146" s="292"/>
      <c r="M146" s="292"/>
      <c r="N146" s="82"/>
    </row>
    <row r="147" spans="1:14" s="22" customFormat="1" ht="15" x14ac:dyDescent="0.25">
      <c r="A147" s="309" t="s">
        <v>208</v>
      </c>
      <c r="B147" s="275" t="s">
        <v>34</v>
      </c>
      <c r="C147" s="302" t="s">
        <v>16</v>
      </c>
      <c r="D147" s="201"/>
      <c r="E147" s="325"/>
      <c r="F147" s="314"/>
      <c r="G147" s="316"/>
      <c r="H147" s="316"/>
      <c r="I147" s="201"/>
      <c r="J147" s="201"/>
      <c r="K147" s="314"/>
      <c r="L147" s="292"/>
      <c r="M147" s="292"/>
      <c r="N147" s="82"/>
    </row>
    <row r="148" spans="1:14" s="22" customFormat="1" ht="15" x14ac:dyDescent="0.25">
      <c r="A148" s="309" t="s">
        <v>209</v>
      </c>
      <c r="B148" s="275" t="s">
        <v>36</v>
      </c>
      <c r="C148" s="302" t="s">
        <v>16</v>
      </c>
      <c r="D148" s="201"/>
      <c r="E148" s="325"/>
      <c r="F148" s="314"/>
      <c r="G148" s="316"/>
      <c r="H148" s="316"/>
      <c r="I148" s="201"/>
      <c r="J148" s="201"/>
      <c r="K148" s="314"/>
      <c r="L148" s="292"/>
      <c r="M148" s="292"/>
      <c r="N148" s="82"/>
    </row>
    <row r="149" spans="1:14" s="22" customFormat="1" ht="30" x14ac:dyDescent="0.25">
      <c r="A149" s="309" t="s">
        <v>210</v>
      </c>
      <c r="B149" s="276" t="s">
        <v>38</v>
      </c>
      <c r="C149" s="302" t="s">
        <v>16</v>
      </c>
      <c r="D149" s="201"/>
      <c r="E149" s="325"/>
      <c r="F149" s="314"/>
      <c r="G149" s="316"/>
      <c r="H149" s="316"/>
      <c r="I149" s="201"/>
      <c r="J149" s="201"/>
      <c r="K149" s="314"/>
      <c r="L149" s="292"/>
      <c r="M149" s="292"/>
      <c r="N149" s="82"/>
    </row>
    <row r="150" spans="1:14" s="22" customFormat="1" ht="15" customHeight="1" outlineLevel="2" x14ac:dyDescent="0.25">
      <c r="A150" s="309" t="s">
        <v>211</v>
      </c>
      <c r="B150" s="277" t="s">
        <v>40</v>
      </c>
      <c r="C150" s="302" t="s">
        <v>16</v>
      </c>
      <c r="D150" s="201"/>
      <c r="E150" s="325"/>
      <c r="F150" s="314"/>
      <c r="G150" s="316"/>
      <c r="H150" s="316"/>
      <c r="I150" s="201"/>
      <c r="J150" s="201"/>
      <c r="K150" s="314"/>
      <c r="L150" s="292"/>
      <c r="M150" s="292"/>
      <c r="N150" s="82"/>
    </row>
    <row r="151" spans="1:14" s="22" customFormat="1" ht="15" customHeight="1" outlineLevel="2" x14ac:dyDescent="0.25">
      <c r="A151" s="309" t="s">
        <v>212</v>
      </c>
      <c r="B151" s="277" t="s">
        <v>42</v>
      </c>
      <c r="C151" s="302" t="s">
        <v>16</v>
      </c>
      <c r="D151" s="201"/>
      <c r="E151" s="325"/>
      <c r="F151" s="314"/>
      <c r="G151" s="316"/>
      <c r="H151" s="316"/>
      <c r="I151" s="201"/>
      <c r="J151" s="201"/>
      <c r="K151" s="314"/>
      <c r="L151" s="292"/>
      <c r="M151" s="292"/>
      <c r="N151" s="82"/>
    </row>
    <row r="152" spans="1:14" s="22" customFormat="1" ht="15" x14ac:dyDescent="0.25">
      <c r="A152" s="309" t="s">
        <v>213</v>
      </c>
      <c r="B152" s="275" t="s">
        <v>44</v>
      </c>
      <c r="C152" s="302" t="s">
        <v>16</v>
      </c>
      <c r="D152" s="201"/>
      <c r="E152" s="325"/>
      <c r="F152" s="314"/>
      <c r="G152" s="316">
        <f>G122-G137</f>
        <v>0</v>
      </c>
      <c r="H152" s="316">
        <v>0</v>
      </c>
      <c r="I152" s="201">
        <f>H152-G152</f>
        <v>0</v>
      </c>
      <c r="J152" s="201" t="e">
        <f>H152/G152</f>
        <v>#DIV/0!</v>
      </c>
      <c r="K152" s="314"/>
      <c r="L152" s="292"/>
      <c r="M152" s="292"/>
      <c r="N152" s="82"/>
    </row>
    <row r="153" spans="1:14" s="80" customFormat="1" ht="14.25" x14ac:dyDescent="0.2">
      <c r="A153" s="323" t="s">
        <v>214</v>
      </c>
      <c r="B153" s="306" t="s">
        <v>215</v>
      </c>
      <c r="C153" s="307" t="s">
        <v>16</v>
      </c>
      <c r="D153" s="198"/>
      <c r="E153" s="358"/>
      <c r="F153" s="359"/>
      <c r="G153" s="360"/>
      <c r="H153" s="360">
        <v>0</v>
      </c>
      <c r="I153" s="198"/>
      <c r="J153" s="198"/>
      <c r="K153" s="359"/>
      <c r="L153" s="292"/>
      <c r="M153" s="292"/>
    </row>
    <row r="154" spans="1:14" s="82" customFormat="1" ht="15" x14ac:dyDescent="0.25">
      <c r="A154" s="361" t="s">
        <v>216</v>
      </c>
      <c r="B154" s="357" t="s">
        <v>217</v>
      </c>
      <c r="C154" s="302" t="s">
        <v>16</v>
      </c>
      <c r="D154" s="201">
        <v>1.0812700000000248</v>
      </c>
      <c r="E154" s="201">
        <v>6.7279515292284486E-14</v>
      </c>
      <c r="F154" s="201">
        <v>-25.03318000000003</v>
      </c>
      <c r="G154" s="201"/>
      <c r="H154" s="35">
        <v>0</v>
      </c>
      <c r="I154" s="201">
        <f>H154-G154</f>
        <v>0</v>
      </c>
      <c r="J154" s="201" t="e">
        <f>H154/G154</f>
        <v>#DIV/0!</v>
      </c>
      <c r="K154" s="314"/>
      <c r="L154" s="292"/>
      <c r="M154" s="292"/>
    </row>
    <row r="155" spans="1:14" s="82" customFormat="1" ht="15" x14ac:dyDescent="0.25">
      <c r="A155" s="361" t="s">
        <v>218</v>
      </c>
      <c r="B155" s="357" t="s">
        <v>219</v>
      </c>
      <c r="C155" s="302" t="s">
        <v>16</v>
      </c>
      <c r="D155" s="201"/>
      <c r="E155" s="325"/>
      <c r="F155" s="326"/>
      <c r="G155" s="314"/>
      <c r="H155" s="316">
        <v>0</v>
      </c>
      <c r="I155" s="201"/>
      <c r="J155" s="201"/>
      <c r="K155" s="314"/>
      <c r="L155" s="292"/>
      <c r="M155" s="292"/>
    </row>
    <row r="156" spans="1:14" s="82" customFormat="1" ht="15" x14ac:dyDescent="0.25">
      <c r="A156" s="361" t="s">
        <v>220</v>
      </c>
      <c r="B156" s="357" t="s">
        <v>221</v>
      </c>
      <c r="C156" s="302" t="s">
        <v>16</v>
      </c>
      <c r="D156" s="201"/>
      <c r="E156" s="325"/>
      <c r="F156" s="326"/>
      <c r="G156" s="314"/>
      <c r="H156" s="316">
        <v>0</v>
      </c>
      <c r="I156" s="201"/>
      <c r="J156" s="201"/>
      <c r="K156" s="314"/>
      <c r="L156" s="292"/>
      <c r="M156" s="292"/>
    </row>
    <row r="157" spans="1:14" s="82" customFormat="1" ht="18" customHeight="1" x14ac:dyDescent="0.25">
      <c r="A157" s="361" t="s">
        <v>222</v>
      </c>
      <c r="B157" s="357" t="s">
        <v>223</v>
      </c>
      <c r="C157" s="302" t="s">
        <v>16</v>
      </c>
      <c r="D157" s="201"/>
      <c r="E157" s="325"/>
      <c r="F157" s="326"/>
      <c r="G157" s="314"/>
      <c r="H157" s="316">
        <v>0</v>
      </c>
      <c r="I157" s="201"/>
      <c r="J157" s="201"/>
      <c r="K157" s="314"/>
      <c r="L157" s="292"/>
      <c r="M157" s="292"/>
    </row>
    <row r="158" spans="1:14" s="30" customFormat="1" ht="18" customHeight="1" x14ac:dyDescent="0.2">
      <c r="A158" s="323" t="s">
        <v>224</v>
      </c>
      <c r="B158" s="306" t="s">
        <v>109</v>
      </c>
      <c r="C158" s="307" t="s">
        <v>225</v>
      </c>
      <c r="D158" s="198"/>
      <c r="E158" s="358"/>
      <c r="F158" s="362"/>
      <c r="G158" s="359"/>
      <c r="H158" s="360"/>
      <c r="I158" s="198"/>
      <c r="J158" s="198"/>
      <c r="K158" s="359"/>
      <c r="L158" s="292"/>
      <c r="M158" s="292"/>
      <c r="N158" s="80"/>
    </row>
    <row r="159" spans="1:14" s="22" customFormat="1" ht="37.5" customHeight="1" x14ac:dyDescent="0.2">
      <c r="A159" s="309" t="s">
        <v>226</v>
      </c>
      <c r="B159" s="357" t="s">
        <v>227</v>
      </c>
      <c r="C159" s="302" t="s">
        <v>16</v>
      </c>
      <c r="D159" s="201">
        <v>31.586780000000026</v>
      </c>
      <c r="E159" s="201">
        <v>23.825430000000068</v>
      </c>
      <c r="F159" s="201">
        <v>5.2285899999999685</v>
      </c>
      <c r="G159" s="310">
        <f>G108+G104+G68</f>
        <v>16.47000000000001</v>
      </c>
      <c r="H159" s="35">
        <f>H108+H104+H68</f>
        <v>-11.883089999999967</v>
      </c>
      <c r="I159" s="201">
        <f>H159-G159</f>
        <v>-28.353089999999977</v>
      </c>
      <c r="J159" s="201">
        <f>H159/G159</f>
        <v>-0.72149908925318518</v>
      </c>
      <c r="K159" s="201"/>
      <c r="L159" s="292"/>
      <c r="M159" s="292"/>
      <c r="N159" s="82"/>
    </row>
    <row r="160" spans="1:14" s="22" customFormat="1" ht="18" customHeight="1" x14ac:dyDescent="0.25">
      <c r="A160" s="309" t="s">
        <v>228</v>
      </c>
      <c r="B160" s="357" t="s">
        <v>229</v>
      </c>
      <c r="C160" s="302" t="s">
        <v>16</v>
      </c>
      <c r="D160" s="201">
        <v>79.32479674999999</v>
      </c>
      <c r="E160" s="325">
        <v>71.32479674999999</v>
      </c>
      <c r="F160" s="314">
        <v>45.354814749999974</v>
      </c>
      <c r="G160" s="314"/>
      <c r="H160" s="316">
        <v>49.997999999999998</v>
      </c>
      <c r="I160" s="201"/>
      <c r="J160" s="201"/>
      <c r="K160" s="314"/>
      <c r="L160" s="292"/>
      <c r="M160" s="292"/>
      <c r="N160" s="82"/>
    </row>
    <row r="161" spans="1:14" s="22" customFormat="1" ht="18" customHeight="1" x14ac:dyDescent="0.25">
      <c r="A161" s="309" t="s">
        <v>230</v>
      </c>
      <c r="B161" s="278" t="s">
        <v>231</v>
      </c>
      <c r="C161" s="302" t="s">
        <v>16</v>
      </c>
      <c r="D161" s="201">
        <v>79.32479674999999</v>
      </c>
      <c r="E161" s="325">
        <v>71.32479674999999</v>
      </c>
      <c r="F161" s="314">
        <v>45.354814749999974</v>
      </c>
      <c r="G161" s="314"/>
      <c r="H161" s="316"/>
      <c r="I161" s="201"/>
      <c r="J161" s="201"/>
      <c r="K161" s="314"/>
      <c r="L161" s="292"/>
      <c r="M161" s="292"/>
      <c r="N161" s="82"/>
    </row>
    <row r="162" spans="1:14" s="22" customFormat="1" ht="18" customHeight="1" x14ac:dyDescent="0.25">
      <c r="A162" s="309" t="s">
        <v>232</v>
      </c>
      <c r="B162" s="357" t="s">
        <v>233</v>
      </c>
      <c r="C162" s="302" t="s">
        <v>16</v>
      </c>
      <c r="D162" s="201">
        <v>71.32479674999999</v>
      </c>
      <c r="E162" s="201">
        <v>45.354814749999974</v>
      </c>
      <c r="F162" s="201">
        <v>93.067690749999954</v>
      </c>
      <c r="G162" s="201"/>
      <c r="H162" s="223">
        <v>49.998469999999998</v>
      </c>
      <c r="I162" s="201"/>
      <c r="J162" s="201"/>
      <c r="K162" s="314"/>
      <c r="L162" s="292"/>
      <c r="M162" s="292"/>
      <c r="N162" s="82"/>
    </row>
    <row r="163" spans="1:14" s="22" customFormat="1" ht="18" customHeight="1" x14ac:dyDescent="0.25">
      <c r="A163" s="309" t="s">
        <v>234</v>
      </c>
      <c r="B163" s="278" t="s">
        <v>235</v>
      </c>
      <c r="C163" s="302" t="s">
        <v>16</v>
      </c>
      <c r="D163" s="201">
        <v>71.32479674999999</v>
      </c>
      <c r="E163" s="325">
        <v>45.354814749999974</v>
      </c>
      <c r="F163" s="314">
        <v>93.067690749999954</v>
      </c>
      <c r="G163" s="314"/>
      <c r="H163" s="316"/>
      <c r="I163" s="201"/>
      <c r="J163" s="201"/>
      <c r="K163" s="314"/>
      <c r="L163" s="292"/>
      <c r="M163" s="292"/>
      <c r="N163" s="82"/>
    </row>
    <row r="164" spans="1:14" s="22" customFormat="1" ht="34.5" customHeight="1" x14ac:dyDescent="0.25">
      <c r="A164" s="309" t="s">
        <v>236</v>
      </c>
      <c r="B164" s="357" t="s">
        <v>237</v>
      </c>
      <c r="C164" s="302" t="s">
        <v>225</v>
      </c>
      <c r="D164" s="201">
        <v>2.2580584899758676</v>
      </c>
      <c r="E164" s="201">
        <v>1.9036304801214434</v>
      </c>
      <c r="F164" s="201">
        <v>17.799768340986866</v>
      </c>
      <c r="G164" s="201"/>
      <c r="H164" s="35">
        <f>H162/H159</f>
        <v>-4.2075310378024682</v>
      </c>
      <c r="I164" s="201"/>
      <c r="J164" s="201"/>
      <c r="K164" s="314"/>
      <c r="L164" s="292"/>
      <c r="M164" s="292"/>
      <c r="N164" s="82"/>
    </row>
    <row r="165" spans="1:14" s="22" customFormat="1" x14ac:dyDescent="0.25">
      <c r="A165" s="492" t="s">
        <v>238</v>
      </c>
      <c r="B165" s="492"/>
      <c r="C165" s="492"/>
      <c r="D165" s="492"/>
      <c r="E165" s="492"/>
      <c r="F165" s="492"/>
      <c r="G165" s="492"/>
      <c r="H165" s="492"/>
      <c r="I165" s="492"/>
      <c r="J165" s="492"/>
      <c r="K165" s="492"/>
      <c r="L165" s="298"/>
      <c r="M165" s="308"/>
      <c r="N165" s="82"/>
    </row>
    <row r="166" spans="1:14" s="30" customFormat="1" ht="17.25" customHeight="1" x14ac:dyDescent="0.2">
      <c r="A166" s="323" t="s">
        <v>239</v>
      </c>
      <c r="B166" s="306" t="s">
        <v>240</v>
      </c>
      <c r="C166" s="307" t="s">
        <v>16</v>
      </c>
      <c r="D166" s="198">
        <v>344.17216939999997</v>
      </c>
      <c r="E166" s="198">
        <v>432.23007059999998</v>
      </c>
      <c r="F166" s="198">
        <v>549.98738000000003</v>
      </c>
      <c r="G166" s="198">
        <f>G167+G171+G172+G173+G174+G175+G176+G177+G180+G183</f>
        <v>642.09</v>
      </c>
      <c r="H166" s="61">
        <f>H167+H171+H172+H173+H174+H175+H176+H177+H180+H183</f>
        <v>617.32414000000006</v>
      </c>
      <c r="I166" s="198">
        <f>H166-G166</f>
        <v>-24.765859999999975</v>
      </c>
      <c r="J166" s="198">
        <f>H166/G166</f>
        <v>0.96142930118830694</v>
      </c>
      <c r="K166" s="198"/>
      <c r="L166" s="292" t="s">
        <v>736</v>
      </c>
      <c r="M166" s="292"/>
      <c r="N166" s="80"/>
    </row>
    <row r="167" spans="1:14" s="22" customFormat="1" ht="15" x14ac:dyDescent="0.2">
      <c r="A167" s="309" t="s">
        <v>241</v>
      </c>
      <c r="B167" s="275" t="s">
        <v>18</v>
      </c>
      <c r="C167" s="302" t="s">
        <v>16</v>
      </c>
      <c r="D167" s="201"/>
      <c r="E167" s="201"/>
      <c r="F167" s="201"/>
      <c r="G167" s="201"/>
      <c r="H167" s="35"/>
      <c r="I167" s="201"/>
      <c r="J167" s="201"/>
      <c r="K167" s="201"/>
      <c r="L167" s="292"/>
      <c r="M167" s="308"/>
      <c r="N167" s="82"/>
    </row>
    <row r="168" spans="1:14" s="22" customFormat="1" ht="30" outlineLevel="1" x14ac:dyDescent="0.25">
      <c r="A168" s="309" t="s">
        <v>242</v>
      </c>
      <c r="B168" s="278" t="s">
        <v>20</v>
      </c>
      <c r="C168" s="302" t="s">
        <v>16</v>
      </c>
      <c r="D168" s="201"/>
      <c r="E168" s="325"/>
      <c r="F168" s="314"/>
      <c r="G168" s="314"/>
      <c r="H168" s="316"/>
      <c r="I168" s="201"/>
      <c r="J168" s="201"/>
      <c r="K168" s="314"/>
      <c r="L168" s="292"/>
      <c r="M168" s="308"/>
      <c r="N168" s="82"/>
    </row>
    <row r="169" spans="1:14" s="22" customFormat="1" ht="30" outlineLevel="1" x14ac:dyDescent="0.25">
      <c r="A169" s="309" t="s">
        <v>243</v>
      </c>
      <c r="B169" s="278" t="s">
        <v>22</v>
      </c>
      <c r="C169" s="302" t="s">
        <v>16</v>
      </c>
      <c r="D169" s="201"/>
      <c r="E169" s="325"/>
      <c r="F169" s="314"/>
      <c r="G169" s="314"/>
      <c r="H169" s="316"/>
      <c r="I169" s="201"/>
      <c r="J169" s="201"/>
      <c r="K169" s="314"/>
      <c r="L169" s="292"/>
      <c r="M169" s="292"/>
      <c r="N169" s="82"/>
    </row>
    <row r="170" spans="1:14" s="22" customFormat="1" ht="30" outlineLevel="1" x14ac:dyDescent="0.25">
      <c r="A170" s="309" t="s">
        <v>244</v>
      </c>
      <c r="B170" s="278" t="s">
        <v>24</v>
      </c>
      <c r="C170" s="302" t="s">
        <v>16</v>
      </c>
      <c r="D170" s="201"/>
      <c r="E170" s="325"/>
      <c r="F170" s="314"/>
      <c r="G170" s="314"/>
      <c r="H170" s="316"/>
      <c r="I170" s="201"/>
      <c r="J170" s="201"/>
      <c r="K170" s="314"/>
      <c r="L170" s="292"/>
      <c r="M170" s="292"/>
      <c r="N170" s="82"/>
    </row>
    <row r="171" spans="1:14" s="22" customFormat="1" ht="15" x14ac:dyDescent="0.25">
      <c r="A171" s="309" t="s">
        <v>245</v>
      </c>
      <c r="B171" s="275" t="s">
        <v>26</v>
      </c>
      <c r="C171" s="302" t="s">
        <v>16</v>
      </c>
      <c r="D171" s="201"/>
      <c r="E171" s="325"/>
      <c r="F171" s="314"/>
      <c r="G171" s="314"/>
      <c r="H171" s="316"/>
      <c r="I171" s="201"/>
      <c r="J171" s="201"/>
      <c r="K171" s="314"/>
      <c r="L171" s="292"/>
      <c r="M171" s="308"/>
      <c r="N171" s="82"/>
    </row>
    <row r="172" spans="1:14" s="351" customFormat="1" ht="15" x14ac:dyDescent="0.25">
      <c r="A172" s="327" t="s">
        <v>246</v>
      </c>
      <c r="B172" s="350" t="s">
        <v>28</v>
      </c>
      <c r="C172" s="339" t="s">
        <v>16</v>
      </c>
      <c r="D172" s="340">
        <v>344.17216939999997</v>
      </c>
      <c r="E172" s="340">
        <v>432.23007059999998</v>
      </c>
      <c r="F172" s="340">
        <v>549.98738000000003</v>
      </c>
      <c r="G172" s="340">
        <v>604.11</v>
      </c>
      <c r="H172" s="35">
        <v>568.125</v>
      </c>
      <c r="I172" s="340">
        <f>H172-G172</f>
        <v>-35.985000000000014</v>
      </c>
      <c r="J172" s="340">
        <f>H172/G172</f>
        <v>0.94043303371902465</v>
      </c>
      <c r="K172" s="348"/>
      <c r="L172" s="292"/>
      <c r="M172" s="292"/>
      <c r="N172" s="82"/>
    </row>
    <row r="173" spans="1:14" s="22" customFormat="1" ht="15" x14ac:dyDescent="0.25">
      <c r="A173" s="309" t="s">
        <v>247</v>
      </c>
      <c r="B173" s="275" t="s">
        <v>30</v>
      </c>
      <c r="C173" s="302" t="s">
        <v>16</v>
      </c>
      <c r="D173" s="201"/>
      <c r="E173" s="325"/>
      <c r="F173" s="314"/>
      <c r="G173" s="314"/>
      <c r="H173" s="316"/>
      <c r="I173" s="201"/>
      <c r="J173" s="201"/>
      <c r="K173" s="314"/>
      <c r="L173" s="292"/>
      <c r="M173" s="292"/>
      <c r="N173" s="82"/>
    </row>
    <row r="174" spans="1:14" s="351" customFormat="1" ht="15" x14ac:dyDescent="0.25">
      <c r="A174" s="327" t="s">
        <v>248</v>
      </c>
      <c r="B174" s="350" t="s">
        <v>32</v>
      </c>
      <c r="C174" s="339" t="s">
        <v>16</v>
      </c>
      <c r="D174" s="340"/>
      <c r="E174" s="347"/>
      <c r="F174" s="348"/>
      <c r="G174" s="348"/>
      <c r="H174" s="316">
        <v>3.814E-2</v>
      </c>
      <c r="I174" s="340">
        <f>H174-G174</f>
        <v>3.814E-2</v>
      </c>
      <c r="J174" s="340" t="e">
        <f>H174/G174</f>
        <v>#DIV/0!</v>
      </c>
      <c r="K174" s="348"/>
      <c r="L174" s="292"/>
      <c r="M174" s="292"/>
      <c r="N174" s="82"/>
    </row>
    <row r="175" spans="1:14" s="22" customFormat="1" ht="15" x14ac:dyDescent="0.25">
      <c r="A175" s="309" t="s">
        <v>249</v>
      </c>
      <c r="B175" s="275" t="s">
        <v>34</v>
      </c>
      <c r="C175" s="302" t="s">
        <v>16</v>
      </c>
      <c r="D175" s="201"/>
      <c r="E175" s="325"/>
      <c r="F175" s="314"/>
      <c r="G175" s="314"/>
      <c r="H175" s="316"/>
      <c r="I175" s="201"/>
      <c r="J175" s="201"/>
      <c r="K175" s="314"/>
      <c r="L175" s="292"/>
      <c r="M175" s="292"/>
      <c r="N175" s="82"/>
    </row>
    <row r="176" spans="1:14" s="22" customFormat="1" ht="15" x14ac:dyDescent="0.25">
      <c r="A176" s="309" t="s">
        <v>250</v>
      </c>
      <c r="B176" s="275" t="s">
        <v>36</v>
      </c>
      <c r="C176" s="302" t="s">
        <v>16</v>
      </c>
      <c r="D176" s="201"/>
      <c r="E176" s="325"/>
      <c r="F176" s="314"/>
      <c r="G176" s="314"/>
      <c r="H176" s="316"/>
      <c r="I176" s="201"/>
      <c r="J176" s="201"/>
      <c r="K176" s="314"/>
      <c r="L176" s="292"/>
      <c r="M176" s="292"/>
      <c r="N176" s="82"/>
    </row>
    <row r="177" spans="1:14" s="22" customFormat="1" ht="30" x14ac:dyDescent="0.2">
      <c r="A177" s="309" t="s">
        <v>251</v>
      </c>
      <c r="B177" s="276" t="s">
        <v>38</v>
      </c>
      <c r="C177" s="302" t="s">
        <v>16</v>
      </c>
      <c r="D177" s="201"/>
      <c r="E177" s="201"/>
      <c r="F177" s="201"/>
      <c r="G177" s="201"/>
      <c r="H177" s="35"/>
      <c r="I177" s="201"/>
      <c r="J177" s="201"/>
      <c r="K177" s="201"/>
      <c r="L177" s="292"/>
      <c r="M177" s="292"/>
      <c r="N177" s="82"/>
    </row>
    <row r="178" spans="1:14" s="22" customFormat="1" ht="15" outlineLevel="1" x14ac:dyDescent="0.25">
      <c r="A178" s="309" t="s">
        <v>252</v>
      </c>
      <c r="B178" s="277" t="s">
        <v>40</v>
      </c>
      <c r="C178" s="302" t="s">
        <v>16</v>
      </c>
      <c r="D178" s="201"/>
      <c r="E178" s="325"/>
      <c r="F178" s="314"/>
      <c r="G178" s="314"/>
      <c r="H178" s="316"/>
      <c r="I178" s="201"/>
      <c r="J178" s="201"/>
      <c r="K178" s="314"/>
      <c r="L178" s="292"/>
      <c r="M178" s="292"/>
      <c r="N178" s="82"/>
    </row>
    <row r="179" spans="1:14" s="22" customFormat="1" ht="15" outlineLevel="1" x14ac:dyDescent="0.25">
      <c r="A179" s="309" t="s">
        <v>253</v>
      </c>
      <c r="B179" s="277" t="s">
        <v>42</v>
      </c>
      <c r="C179" s="302" t="s">
        <v>16</v>
      </c>
      <c r="D179" s="201"/>
      <c r="E179" s="325"/>
      <c r="F179" s="314"/>
      <c r="G179" s="314"/>
      <c r="H179" s="316"/>
      <c r="I179" s="201"/>
      <c r="J179" s="201"/>
      <c r="K179" s="314"/>
      <c r="L179" s="292"/>
      <c r="M179" s="292"/>
      <c r="N179" s="82"/>
    </row>
    <row r="180" spans="1:14" s="22" customFormat="1" ht="30" x14ac:dyDescent="0.2">
      <c r="A180" s="309" t="s">
        <v>254</v>
      </c>
      <c r="B180" s="357" t="s">
        <v>255</v>
      </c>
      <c r="C180" s="302" t="s">
        <v>16</v>
      </c>
      <c r="D180" s="201"/>
      <c r="E180" s="201"/>
      <c r="F180" s="201"/>
      <c r="G180" s="201"/>
      <c r="H180" s="35">
        <f>H182</f>
        <v>20.533000000000001</v>
      </c>
      <c r="I180" s="201"/>
      <c r="J180" s="201"/>
      <c r="K180" s="201"/>
      <c r="L180" s="292"/>
      <c r="M180" s="292"/>
      <c r="N180" s="82"/>
    </row>
    <row r="181" spans="1:14" s="22" customFormat="1" ht="15" outlineLevel="1" x14ac:dyDescent="0.25">
      <c r="A181" s="309" t="s">
        <v>256</v>
      </c>
      <c r="B181" s="278" t="s">
        <v>257</v>
      </c>
      <c r="C181" s="302" t="s">
        <v>16</v>
      </c>
      <c r="D181" s="201"/>
      <c r="E181" s="314"/>
      <c r="F181" s="314"/>
      <c r="G181" s="314"/>
      <c r="H181" s="316"/>
      <c r="I181" s="201"/>
      <c r="J181" s="201"/>
      <c r="K181" s="314"/>
      <c r="L181" s="292"/>
      <c r="M181" s="292"/>
      <c r="N181" s="82"/>
    </row>
    <row r="182" spans="1:14" s="171" customFormat="1" ht="30" outlineLevel="1" x14ac:dyDescent="0.25">
      <c r="A182" s="363" t="s">
        <v>258</v>
      </c>
      <c r="B182" s="364" t="s">
        <v>259</v>
      </c>
      <c r="C182" s="365" t="s">
        <v>16</v>
      </c>
      <c r="D182" s="310"/>
      <c r="E182" s="326"/>
      <c r="F182" s="326"/>
      <c r="G182" s="326"/>
      <c r="H182" s="409">
        <v>20.533000000000001</v>
      </c>
      <c r="I182" s="310"/>
      <c r="J182" s="310"/>
      <c r="K182" s="366" t="s">
        <v>737</v>
      </c>
      <c r="L182" s="322"/>
      <c r="M182" s="322"/>
      <c r="N182" s="367"/>
    </row>
    <row r="183" spans="1:14" s="22" customFormat="1" ht="15" x14ac:dyDescent="0.25">
      <c r="A183" s="309" t="s">
        <v>260</v>
      </c>
      <c r="B183" s="275" t="s">
        <v>44</v>
      </c>
      <c r="C183" s="302" t="s">
        <v>16</v>
      </c>
      <c r="D183" s="201"/>
      <c r="E183" s="325"/>
      <c r="F183" s="314"/>
      <c r="G183" s="314">
        <v>37.979999999999997</v>
      </c>
      <c r="H183" s="316">
        <f>28.36+1.108-0.84</f>
        <v>28.628</v>
      </c>
      <c r="I183" s="201">
        <f>H183-G183</f>
        <v>-9.3519999999999968</v>
      </c>
      <c r="J183" s="201">
        <f>H183/G183</f>
        <v>0.75376513954713009</v>
      </c>
      <c r="K183" s="314"/>
      <c r="L183" s="292"/>
      <c r="M183" s="292"/>
      <c r="N183" s="82"/>
    </row>
    <row r="184" spans="1:14" s="371" customFormat="1" ht="14.25" x14ac:dyDescent="0.2">
      <c r="A184" s="342" t="s">
        <v>261</v>
      </c>
      <c r="B184" s="368" t="s">
        <v>262</v>
      </c>
      <c r="C184" s="369" t="s">
        <v>16</v>
      </c>
      <c r="D184" s="370">
        <v>166.26785939999996</v>
      </c>
      <c r="E184" s="370">
        <v>409.51491060000001</v>
      </c>
      <c r="F184" s="370">
        <v>546.01461000000006</v>
      </c>
      <c r="G184" s="370">
        <f>G191+G193+G194+G195+G198+G199+G200+G202+G210</f>
        <v>619.822</v>
      </c>
      <c r="H184" s="61">
        <f>H191+H193+H194+H195+H198+H199+H200+H202+H210</f>
        <v>623.71853232000001</v>
      </c>
      <c r="I184" s="370">
        <f>H184-G184</f>
        <v>3.8965323200000057</v>
      </c>
      <c r="J184" s="370">
        <f>H184/G184</f>
        <v>1.0062865343921319</v>
      </c>
      <c r="K184" s="370"/>
      <c r="L184" s="292"/>
      <c r="M184" s="292"/>
      <c r="N184" s="80"/>
    </row>
    <row r="185" spans="1:14" s="22" customFormat="1" ht="15" x14ac:dyDescent="0.25">
      <c r="A185" s="309" t="s">
        <v>263</v>
      </c>
      <c r="B185" s="357" t="s">
        <v>264</v>
      </c>
      <c r="C185" s="302" t="s">
        <v>16</v>
      </c>
      <c r="D185" s="201"/>
      <c r="E185" s="325"/>
      <c r="F185" s="314"/>
      <c r="G185" s="314"/>
      <c r="H185" s="316"/>
      <c r="I185" s="201"/>
      <c r="J185" s="201"/>
      <c r="K185" s="314"/>
      <c r="L185" s="292"/>
      <c r="M185" s="292"/>
      <c r="N185" s="82"/>
    </row>
    <row r="186" spans="1:14" s="22" customFormat="1" ht="15" x14ac:dyDescent="0.2">
      <c r="A186" s="317" t="s">
        <v>265</v>
      </c>
      <c r="B186" s="357" t="s">
        <v>266</v>
      </c>
      <c r="C186" s="302" t="s">
        <v>16</v>
      </c>
      <c r="D186" s="201">
        <v>0</v>
      </c>
      <c r="E186" s="201">
        <v>0</v>
      </c>
      <c r="F186" s="201">
        <v>0</v>
      </c>
      <c r="G186" s="343">
        <f>G189</f>
        <v>20.431999999999999</v>
      </c>
      <c r="H186" s="35">
        <f>H189</f>
        <v>23.923999999999999</v>
      </c>
      <c r="I186" s="201"/>
      <c r="J186" s="201"/>
      <c r="K186" s="201"/>
      <c r="L186" s="292"/>
      <c r="M186" s="292"/>
      <c r="N186" s="82"/>
    </row>
    <row r="187" spans="1:14" s="22" customFormat="1" ht="15" outlineLevel="2" x14ac:dyDescent="0.25">
      <c r="A187" s="309" t="s">
        <v>267</v>
      </c>
      <c r="B187" s="278" t="s">
        <v>268</v>
      </c>
      <c r="C187" s="302" t="s">
        <v>16</v>
      </c>
      <c r="D187" s="201"/>
      <c r="E187" s="325"/>
      <c r="F187" s="314"/>
      <c r="G187" s="314"/>
      <c r="H187" s="316"/>
      <c r="I187" s="201"/>
      <c r="J187" s="201"/>
      <c r="K187" s="314"/>
      <c r="L187" s="292"/>
      <c r="M187" s="292"/>
      <c r="N187" s="82"/>
    </row>
    <row r="188" spans="1:14" s="22" customFormat="1" ht="15" outlineLevel="2" x14ac:dyDescent="0.25">
      <c r="A188" s="309" t="s">
        <v>269</v>
      </c>
      <c r="B188" s="278" t="s">
        <v>270</v>
      </c>
      <c r="C188" s="302" t="s">
        <v>16</v>
      </c>
      <c r="D188" s="201"/>
      <c r="E188" s="325"/>
      <c r="F188" s="314"/>
      <c r="G188" s="314"/>
      <c r="H188" s="316"/>
      <c r="I188" s="201"/>
      <c r="J188" s="201"/>
      <c r="K188" s="314"/>
      <c r="L188" s="292"/>
      <c r="M188" s="292"/>
      <c r="N188" s="82"/>
    </row>
    <row r="189" spans="1:14" s="22" customFormat="1" ht="15" outlineLevel="2" x14ac:dyDescent="0.25">
      <c r="A189" s="317" t="s">
        <v>271</v>
      </c>
      <c r="B189" s="278" t="s">
        <v>272</v>
      </c>
      <c r="C189" s="302" t="s">
        <v>16</v>
      </c>
      <c r="D189" s="201"/>
      <c r="E189" s="325"/>
      <c r="F189" s="314"/>
      <c r="G189" s="319">
        <v>20.431999999999999</v>
      </c>
      <c r="H189" s="316">
        <v>23.923999999999999</v>
      </c>
      <c r="I189" s="201"/>
      <c r="J189" s="201"/>
      <c r="K189" s="314"/>
      <c r="L189" s="292" t="s">
        <v>720</v>
      </c>
      <c r="M189" s="292"/>
      <c r="N189" s="82"/>
    </row>
    <row r="190" spans="1:14" s="22" customFormat="1" ht="30" x14ac:dyDescent="0.25">
      <c r="A190" s="309" t="s">
        <v>273</v>
      </c>
      <c r="B190" s="357" t="s">
        <v>274</v>
      </c>
      <c r="C190" s="302" t="s">
        <v>16</v>
      </c>
      <c r="D190" s="201"/>
      <c r="E190" s="325"/>
      <c r="F190" s="314"/>
      <c r="G190" s="314"/>
      <c r="H190" s="316"/>
      <c r="I190" s="201"/>
      <c r="J190" s="201"/>
      <c r="K190" s="314"/>
      <c r="L190" s="292"/>
      <c r="M190" s="292"/>
      <c r="N190" s="82"/>
    </row>
    <row r="191" spans="1:14" s="22" customFormat="1" ht="30" x14ac:dyDescent="0.25">
      <c r="A191" s="317" t="s">
        <v>275</v>
      </c>
      <c r="B191" s="357" t="s">
        <v>276</v>
      </c>
      <c r="C191" s="302" t="s">
        <v>16</v>
      </c>
      <c r="D191" s="201">
        <v>33.825230999999995</v>
      </c>
      <c r="E191" s="201">
        <v>112.7826182</v>
      </c>
      <c r="F191" s="201">
        <v>261.0982578</v>
      </c>
      <c r="G191" s="372">
        <v>251.53200000000001</v>
      </c>
      <c r="H191" s="35">
        <v>275.69299999999998</v>
      </c>
      <c r="I191" s="201">
        <f>H191-G191</f>
        <v>24.160999999999973</v>
      </c>
      <c r="J191" s="201">
        <f>H191/G191</f>
        <v>1.0960553726762399</v>
      </c>
      <c r="K191" s="314"/>
      <c r="L191" s="292" t="s">
        <v>83</v>
      </c>
      <c r="M191" s="292" t="s">
        <v>722</v>
      </c>
      <c r="N191" s="82"/>
    </row>
    <row r="192" spans="1:14" s="22" customFormat="1" ht="15" x14ac:dyDescent="0.25">
      <c r="A192" s="309" t="s">
        <v>277</v>
      </c>
      <c r="B192" s="357" t="s">
        <v>278</v>
      </c>
      <c r="C192" s="302" t="s">
        <v>16</v>
      </c>
      <c r="D192" s="201"/>
      <c r="E192" s="325"/>
      <c r="F192" s="326"/>
      <c r="G192" s="314"/>
      <c r="H192" s="316"/>
      <c r="I192" s="201"/>
      <c r="J192" s="201"/>
      <c r="K192" s="314"/>
      <c r="L192" s="292"/>
      <c r="M192" s="292"/>
      <c r="N192" s="82"/>
    </row>
    <row r="193" spans="1:15" s="22" customFormat="1" ht="15" x14ac:dyDescent="0.25">
      <c r="A193" s="317" t="s">
        <v>279</v>
      </c>
      <c r="B193" s="357" t="s">
        <v>280</v>
      </c>
      <c r="C193" s="302" t="s">
        <v>16</v>
      </c>
      <c r="D193" s="201">
        <v>20.835229999999999</v>
      </c>
      <c r="E193" s="325">
        <v>32.606310000000001</v>
      </c>
      <c r="F193" s="314">
        <v>32.833289999999998</v>
      </c>
      <c r="G193" s="314">
        <v>53.88</v>
      </c>
      <c r="H193" s="316">
        <v>51.254579999999997</v>
      </c>
      <c r="I193" s="201">
        <f t="shared" ref="I193:I200" si="2">H193-G193</f>
        <v>-2.6254200000000054</v>
      </c>
      <c r="J193" s="201">
        <f t="shared" ref="J193:J200" si="3">H193/G193</f>
        <v>0.95127282850779504</v>
      </c>
      <c r="K193" s="314"/>
      <c r="L193" s="292"/>
      <c r="M193" s="292"/>
      <c r="N193" s="82"/>
    </row>
    <row r="194" spans="1:15" s="22" customFormat="1" ht="15" x14ac:dyDescent="0.25">
      <c r="A194" s="317" t="s">
        <v>281</v>
      </c>
      <c r="B194" s="357" t="s">
        <v>282</v>
      </c>
      <c r="C194" s="302" t="s">
        <v>16</v>
      </c>
      <c r="D194" s="201">
        <v>6.3339099999999995</v>
      </c>
      <c r="E194" s="325">
        <v>9.9123199999999994</v>
      </c>
      <c r="F194" s="314">
        <v>10.467969999999999</v>
      </c>
      <c r="G194" s="314">
        <v>16.89</v>
      </c>
      <c r="H194" s="316">
        <f>H193*30.4%</f>
        <v>15.581392319999999</v>
      </c>
      <c r="I194" s="201">
        <f t="shared" si="2"/>
        <v>-1.3086076800000015</v>
      </c>
      <c r="J194" s="201">
        <f t="shared" si="3"/>
        <v>0.92252174777975127</v>
      </c>
      <c r="K194" s="314"/>
      <c r="L194" s="373">
        <v>0.30399999999999999</v>
      </c>
      <c r="M194" s="292"/>
      <c r="N194" s="82"/>
    </row>
    <row r="195" spans="1:15" s="22" customFormat="1" ht="15" x14ac:dyDescent="0.25">
      <c r="A195" s="317" t="s">
        <v>283</v>
      </c>
      <c r="B195" s="357" t="s">
        <v>284</v>
      </c>
      <c r="C195" s="302" t="s">
        <v>16</v>
      </c>
      <c r="D195" s="201">
        <v>-135.37918080000003</v>
      </c>
      <c r="E195" s="201">
        <v>15.588209600000004</v>
      </c>
      <c r="F195" s="201">
        <v>13.889334800000011</v>
      </c>
      <c r="G195" s="201">
        <f>G196+G197</f>
        <v>35.97</v>
      </c>
      <c r="H195" s="35">
        <f>H196+H197</f>
        <v>40.454849999999993</v>
      </c>
      <c r="I195" s="201">
        <f t="shared" si="2"/>
        <v>4.4848499999999945</v>
      </c>
      <c r="J195" s="201">
        <f t="shared" si="3"/>
        <v>1.1246830692243535</v>
      </c>
      <c r="K195" s="314"/>
      <c r="L195" s="292"/>
      <c r="M195" s="292"/>
      <c r="N195" s="82"/>
    </row>
    <row r="196" spans="1:15" s="22" customFormat="1" ht="15" x14ac:dyDescent="0.25">
      <c r="A196" s="309" t="s">
        <v>285</v>
      </c>
      <c r="B196" s="278" t="s">
        <v>286</v>
      </c>
      <c r="C196" s="302" t="s">
        <v>16</v>
      </c>
      <c r="D196" s="201">
        <v>9.3724699999999999</v>
      </c>
      <c r="E196" s="201">
        <v>1.1102700000000001</v>
      </c>
      <c r="F196" s="201">
        <v>1.2558199999999999</v>
      </c>
      <c r="G196" s="201">
        <v>6.47</v>
      </c>
      <c r="H196" s="223">
        <v>6.47485</v>
      </c>
      <c r="I196" s="201">
        <f t="shared" si="2"/>
        <v>4.850000000000243E-3</v>
      </c>
      <c r="J196" s="201">
        <f t="shared" si="3"/>
        <v>1.0007496136012366</v>
      </c>
      <c r="K196" s="314"/>
      <c r="L196" s="292" t="s">
        <v>738</v>
      </c>
      <c r="M196" s="292"/>
      <c r="N196" s="343">
        <v>6.47485</v>
      </c>
      <c r="O196" s="22" t="s">
        <v>739</v>
      </c>
    </row>
    <row r="197" spans="1:15" s="22" customFormat="1" ht="15" x14ac:dyDescent="0.25">
      <c r="A197" s="317"/>
      <c r="B197" s="278" t="s">
        <v>287</v>
      </c>
      <c r="C197" s="302" t="s">
        <v>16</v>
      </c>
      <c r="D197" s="201">
        <v>-145.05867080000002</v>
      </c>
      <c r="E197" s="201">
        <v>12.328779600000004</v>
      </c>
      <c r="F197" s="201">
        <v>9.3300048000000118</v>
      </c>
      <c r="G197" s="201">
        <v>29.5</v>
      </c>
      <c r="H197" s="35">
        <v>33.979999999999997</v>
      </c>
      <c r="I197" s="201">
        <f t="shared" si="2"/>
        <v>4.4799999999999969</v>
      </c>
      <c r="J197" s="201">
        <f t="shared" si="3"/>
        <v>1.1518644067796608</v>
      </c>
      <c r="K197" s="314"/>
      <c r="L197" s="292"/>
      <c r="M197" s="292"/>
      <c r="N197" s="82"/>
    </row>
    <row r="198" spans="1:15" s="22" customFormat="1" ht="15" x14ac:dyDescent="0.25">
      <c r="A198" s="317" t="s">
        <v>288</v>
      </c>
      <c r="B198" s="357" t="s">
        <v>289</v>
      </c>
      <c r="C198" s="302" t="s">
        <v>16</v>
      </c>
      <c r="D198" s="201">
        <v>3.4035447999999997</v>
      </c>
      <c r="E198" s="201">
        <v>9.810956599999999</v>
      </c>
      <c r="F198" s="201">
        <v>9.6388181999999993</v>
      </c>
      <c r="G198" s="201">
        <v>9.31</v>
      </c>
      <c r="H198" s="35">
        <v>8.2441099999999992</v>
      </c>
      <c r="I198" s="201">
        <f t="shared" si="2"/>
        <v>-1.0658900000000013</v>
      </c>
      <c r="J198" s="201">
        <f t="shared" si="3"/>
        <v>0.88551127819548858</v>
      </c>
      <c r="K198" s="314"/>
      <c r="L198" s="292"/>
      <c r="M198" s="292"/>
      <c r="N198" s="82"/>
    </row>
    <row r="199" spans="1:15" s="22" customFormat="1" ht="15" x14ac:dyDescent="0.25">
      <c r="A199" s="317" t="s">
        <v>290</v>
      </c>
      <c r="B199" s="357" t="s">
        <v>291</v>
      </c>
      <c r="C199" s="302" t="s">
        <v>16</v>
      </c>
      <c r="D199" s="201">
        <v>110.7166742</v>
      </c>
      <c r="E199" s="201">
        <v>105.0524382</v>
      </c>
      <c r="F199" s="201">
        <v>149.60949779999999</v>
      </c>
      <c r="G199" s="201">
        <v>102.46</v>
      </c>
      <c r="H199" s="35">
        <v>87.108000000000004</v>
      </c>
      <c r="I199" s="201">
        <f t="shared" si="2"/>
        <v>-15.35199999999999</v>
      </c>
      <c r="J199" s="201">
        <f t="shared" si="3"/>
        <v>0.85016591840718336</v>
      </c>
      <c r="K199" s="314"/>
      <c r="L199" s="292" t="s">
        <v>740</v>
      </c>
      <c r="M199" s="292"/>
      <c r="N199" s="82"/>
    </row>
    <row r="200" spans="1:15" s="82" customFormat="1" ht="14.25" customHeight="1" x14ac:dyDescent="0.25">
      <c r="A200" s="317" t="s">
        <v>292</v>
      </c>
      <c r="B200" s="357" t="s">
        <v>293</v>
      </c>
      <c r="C200" s="302" t="s">
        <v>16</v>
      </c>
      <c r="D200" s="201">
        <v>74.567079199999995</v>
      </c>
      <c r="E200" s="201">
        <v>67.919478399999988</v>
      </c>
      <c r="F200" s="201">
        <v>66.463393800000006</v>
      </c>
      <c r="G200" s="201">
        <v>112.01</v>
      </c>
      <c r="H200" s="35">
        <v>104.50568</v>
      </c>
      <c r="I200" s="201">
        <f t="shared" si="2"/>
        <v>-7.504320000000007</v>
      </c>
      <c r="J200" s="201">
        <f t="shared" si="3"/>
        <v>0.93300312472100699</v>
      </c>
      <c r="K200" s="314"/>
      <c r="L200" s="292"/>
      <c r="M200" s="292"/>
    </row>
    <row r="201" spans="1:15" s="22" customFormat="1" ht="30" x14ac:dyDescent="0.25">
      <c r="A201" s="317" t="s">
        <v>294</v>
      </c>
      <c r="B201" s="357" t="s">
        <v>295</v>
      </c>
      <c r="C201" s="302" t="s">
        <v>16</v>
      </c>
      <c r="D201" s="201"/>
      <c r="E201" s="325"/>
      <c r="F201" s="314"/>
      <c r="G201" s="314"/>
      <c r="H201" s="316">
        <v>5.1947599999999996</v>
      </c>
      <c r="I201" s="201"/>
      <c r="J201" s="201"/>
      <c r="K201" s="314"/>
      <c r="L201" s="292" t="s">
        <v>741</v>
      </c>
      <c r="M201" s="292"/>
      <c r="N201" s="82"/>
    </row>
    <row r="202" spans="1:15" s="22" customFormat="1" ht="15" x14ac:dyDescent="0.25">
      <c r="A202" s="323" t="s">
        <v>296</v>
      </c>
      <c r="B202" s="357" t="s">
        <v>297</v>
      </c>
      <c r="C202" s="302" t="s">
        <v>16</v>
      </c>
      <c r="D202" s="201">
        <v>51.965370999999998</v>
      </c>
      <c r="E202" s="201">
        <v>55.842579599999993</v>
      </c>
      <c r="F202" s="201">
        <v>2.0140475999999996</v>
      </c>
      <c r="G202" s="201">
        <v>12.27</v>
      </c>
      <c r="H202" s="35">
        <f>7.8685+0.01337+0.79444+0.08286+0.16896+1.91139+10.81655</f>
        <v>21.65607</v>
      </c>
      <c r="I202" s="201">
        <f>H202-G202</f>
        <v>9.3860700000000001</v>
      </c>
      <c r="J202" s="201">
        <f>H202/G202</f>
        <v>1.7649608801955992</v>
      </c>
      <c r="K202" s="314"/>
      <c r="L202" s="292" t="s">
        <v>742</v>
      </c>
      <c r="M202" s="292"/>
      <c r="N202" s="82"/>
    </row>
    <row r="203" spans="1:15" s="30" customFormat="1" ht="26.25" customHeight="1" x14ac:dyDescent="0.2">
      <c r="A203" s="309" t="s">
        <v>298</v>
      </c>
      <c r="B203" s="306" t="s">
        <v>299</v>
      </c>
      <c r="C203" s="307" t="s">
        <v>16</v>
      </c>
      <c r="D203" s="198">
        <v>0</v>
      </c>
      <c r="E203" s="198">
        <v>0</v>
      </c>
      <c r="F203" s="198">
        <v>0</v>
      </c>
      <c r="G203" s="198">
        <f>G204</f>
        <v>10</v>
      </c>
      <c r="H203" s="61">
        <f>H204</f>
        <v>30.367000000000001</v>
      </c>
      <c r="I203" s="198"/>
      <c r="J203" s="198"/>
      <c r="K203" s="198"/>
      <c r="L203" s="80"/>
      <c r="M203" s="292"/>
      <c r="N203" s="80"/>
    </row>
    <row r="204" spans="1:15" s="22" customFormat="1" ht="15" x14ac:dyDescent="0.25">
      <c r="A204" s="309" t="s">
        <v>300</v>
      </c>
      <c r="B204" s="357" t="s">
        <v>301</v>
      </c>
      <c r="C204" s="302" t="s">
        <v>16</v>
      </c>
      <c r="D204" s="201"/>
      <c r="E204" s="201"/>
      <c r="F204" s="201"/>
      <c r="G204" s="201">
        <v>10</v>
      </c>
      <c r="H204" s="35">
        <v>30.367000000000001</v>
      </c>
      <c r="I204" s="201"/>
      <c r="J204" s="201"/>
      <c r="K204" s="314"/>
      <c r="L204" s="292" t="s">
        <v>743</v>
      </c>
      <c r="M204" s="292"/>
      <c r="N204" s="82"/>
    </row>
    <row r="205" spans="1:15" s="22" customFormat="1" ht="15" x14ac:dyDescent="0.2">
      <c r="A205" s="309" t="s">
        <v>302</v>
      </c>
      <c r="B205" s="357" t="s">
        <v>303</v>
      </c>
      <c r="C205" s="302" t="s">
        <v>16</v>
      </c>
      <c r="D205" s="201"/>
      <c r="E205" s="201"/>
      <c r="F205" s="201"/>
      <c r="G205" s="201"/>
      <c r="H205" s="35">
        <v>0</v>
      </c>
      <c r="I205" s="201"/>
      <c r="J205" s="201"/>
      <c r="K205" s="201"/>
      <c r="L205" s="292"/>
      <c r="M205" s="292"/>
      <c r="N205" s="82"/>
    </row>
    <row r="206" spans="1:15" s="22" customFormat="1" ht="34.5" customHeight="1" x14ac:dyDescent="0.2">
      <c r="A206" s="309" t="s">
        <v>304</v>
      </c>
      <c r="B206" s="278" t="s">
        <v>305</v>
      </c>
      <c r="C206" s="302" t="s">
        <v>16</v>
      </c>
      <c r="D206" s="201"/>
      <c r="E206" s="201"/>
      <c r="F206" s="310"/>
      <c r="G206" s="201"/>
      <c r="H206" s="35">
        <v>0</v>
      </c>
      <c r="I206" s="201"/>
      <c r="J206" s="201"/>
      <c r="K206" s="201"/>
      <c r="L206" s="292"/>
      <c r="M206" s="292"/>
      <c r="N206" s="82"/>
    </row>
    <row r="207" spans="1:15" s="22" customFormat="1" ht="15" x14ac:dyDescent="0.25">
      <c r="A207" s="309" t="s">
        <v>306</v>
      </c>
      <c r="B207" s="279" t="s">
        <v>307</v>
      </c>
      <c r="C207" s="302" t="s">
        <v>16</v>
      </c>
      <c r="D207" s="201"/>
      <c r="E207" s="325"/>
      <c r="F207" s="326"/>
      <c r="G207" s="314"/>
      <c r="H207" s="316">
        <v>0</v>
      </c>
      <c r="I207" s="201"/>
      <c r="J207" s="201"/>
      <c r="K207" s="314"/>
      <c r="L207" s="292"/>
      <c r="M207" s="292"/>
      <c r="N207" s="82"/>
    </row>
    <row r="208" spans="1:15" s="22" customFormat="1" ht="15" x14ac:dyDescent="0.25">
      <c r="A208" s="309" t="s">
        <v>308</v>
      </c>
      <c r="B208" s="279" t="s">
        <v>309</v>
      </c>
      <c r="C208" s="302" t="s">
        <v>16</v>
      </c>
      <c r="D208" s="201"/>
      <c r="E208" s="325"/>
      <c r="F208" s="326"/>
      <c r="G208" s="314"/>
      <c r="H208" s="316">
        <v>0</v>
      </c>
      <c r="I208" s="201"/>
      <c r="J208" s="201"/>
      <c r="K208" s="314"/>
      <c r="L208" s="292"/>
      <c r="M208" s="292"/>
      <c r="N208" s="82"/>
    </row>
    <row r="209" spans="1:14" s="22" customFormat="1" ht="15" x14ac:dyDescent="0.25">
      <c r="A209" s="323" t="s">
        <v>310</v>
      </c>
      <c r="B209" s="357" t="s">
        <v>311</v>
      </c>
      <c r="C209" s="302" t="s">
        <v>16</v>
      </c>
      <c r="D209" s="201"/>
      <c r="E209" s="325"/>
      <c r="F209" s="326"/>
      <c r="G209" s="314"/>
      <c r="H209" s="316">
        <v>0</v>
      </c>
      <c r="I209" s="201"/>
      <c r="J209" s="201"/>
      <c r="K209" s="314"/>
      <c r="L209" s="292"/>
      <c r="M209" s="292"/>
      <c r="N209" s="82"/>
    </row>
    <row r="210" spans="1:14" s="30" customFormat="1" ht="14.25" x14ac:dyDescent="0.2">
      <c r="A210" s="309" t="s">
        <v>312</v>
      </c>
      <c r="B210" s="306" t="s">
        <v>313</v>
      </c>
      <c r="C210" s="307" t="s">
        <v>16</v>
      </c>
      <c r="D210" s="198">
        <v>14.37</v>
      </c>
      <c r="E210" s="198">
        <v>32.555999999999997</v>
      </c>
      <c r="F210" s="198">
        <v>3.3890000000000002</v>
      </c>
      <c r="G210" s="198">
        <f>G212+G213+G215+G217</f>
        <v>25.5</v>
      </c>
      <c r="H210" s="61">
        <f>H211+H218+H219+H220</f>
        <v>19.220849999999999</v>
      </c>
      <c r="I210" s="198">
        <f>H210-G210</f>
        <v>-6.2791500000000013</v>
      </c>
      <c r="J210" s="198">
        <f>H210/G210</f>
        <v>0.7537588235294117</v>
      </c>
      <c r="K210" s="198"/>
      <c r="L210" s="292"/>
      <c r="M210" s="292"/>
      <c r="N210" s="80"/>
    </row>
    <row r="211" spans="1:14" s="22" customFormat="1" ht="15" x14ac:dyDescent="0.2">
      <c r="A211" s="309" t="s">
        <v>314</v>
      </c>
      <c r="B211" s="357" t="s">
        <v>315</v>
      </c>
      <c r="C211" s="302" t="s">
        <v>16</v>
      </c>
      <c r="D211" s="201">
        <v>14.37</v>
      </c>
      <c r="E211" s="201">
        <v>32.555999999999997</v>
      </c>
      <c r="F211" s="201">
        <v>3.3890000000000002</v>
      </c>
      <c r="G211" s="201">
        <f>G212</f>
        <v>14.94</v>
      </c>
      <c r="H211" s="35">
        <f>H212+H213+H214+H215+H216+H217</f>
        <v>18.013179999999998</v>
      </c>
      <c r="I211" s="201">
        <f>H211-G211</f>
        <v>3.0731799999999989</v>
      </c>
      <c r="J211" s="201">
        <f>H211/G211</f>
        <v>1.2057014725568942</v>
      </c>
      <c r="K211" s="201"/>
      <c r="L211" s="292"/>
      <c r="M211" s="292"/>
      <c r="N211" s="82"/>
    </row>
    <row r="212" spans="1:14" s="22" customFormat="1" ht="15" x14ac:dyDescent="0.25">
      <c r="A212" s="309" t="s">
        <v>316</v>
      </c>
      <c r="B212" s="278" t="s">
        <v>317</v>
      </c>
      <c r="C212" s="302" t="s">
        <v>16</v>
      </c>
      <c r="D212" s="201"/>
      <c r="E212" s="325">
        <v>24.998999999999999</v>
      </c>
      <c r="F212" s="314">
        <v>1.5660000000000001</v>
      </c>
      <c r="G212" s="314">
        <v>14.94</v>
      </c>
      <c r="H212" s="316"/>
      <c r="I212" s="201">
        <f>H212-G212</f>
        <v>-14.94</v>
      </c>
      <c r="J212" s="201">
        <f>H212/G212</f>
        <v>0</v>
      </c>
      <c r="K212" s="314"/>
      <c r="L212" s="292"/>
      <c r="M212" s="292"/>
      <c r="N212" s="82"/>
    </row>
    <row r="213" spans="1:14" s="22" customFormat="1" ht="15" x14ac:dyDescent="0.25">
      <c r="A213" s="309" t="s">
        <v>318</v>
      </c>
      <c r="B213" s="278" t="s">
        <v>319</v>
      </c>
      <c r="C213" s="302" t="s">
        <v>16</v>
      </c>
      <c r="D213" s="201">
        <v>14.37</v>
      </c>
      <c r="E213" s="325">
        <v>7.5570000000000004</v>
      </c>
      <c r="F213" s="314">
        <v>1.823</v>
      </c>
      <c r="G213" s="314">
        <v>5.0599999999999996</v>
      </c>
      <c r="H213" s="316"/>
      <c r="I213" s="201"/>
      <c r="J213" s="201"/>
      <c r="K213" s="314"/>
      <c r="L213" s="82"/>
      <c r="M213" s="292"/>
      <c r="N213" s="82"/>
    </row>
    <row r="214" spans="1:14" s="22" customFormat="1" ht="15" x14ac:dyDescent="0.25">
      <c r="A214" s="309" t="s">
        <v>320</v>
      </c>
      <c r="B214" s="278" t="s">
        <v>321</v>
      </c>
      <c r="C214" s="302" t="s">
        <v>16</v>
      </c>
      <c r="D214" s="201"/>
      <c r="E214" s="325"/>
      <c r="F214" s="326"/>
      <c r="G214" s="314"/>
      <c r="H214" s="316">
        <f>0.24957+0.13453</f>
        <v>0.3841</v>
      </c>
      <c r="I214" s="201"/>
      <c r="J214" s="201"/>
      <c r="K214" s="314"/>
      <c r="L214" s="292" t="s">
        <v>744</v>
      </c>
      <c r="M214" s="292"/>
      <c r="N214" s="82"/>
    </row>
    <row r="215" spans="1:14" s="22" customFormat="1" ht="15" x14ac:dyDescent="0.25">
      <c r="A215" s="309" t="s">
        <v>322</v>
      </c>
      <c r="B215" s="278" t="s">
        <v>323</v>
      </c>
      <c r="C215" s="302" t="s">
        <v>16</v>
      </c>
      <c r="D215" s="201"/>
      <c r="E215" s="325"/>
      <c r="F215" s="326"/>
      <c r="G215" s="314">
        <v>5.19</v>
      </c>
      <c r="H215" s="316">
        <v>8.375</v>
      </c>
      <c r="I215" s="201"/>
      <c r="J215" s="201"/>
      <c r="K215" s="314"/>
      <c r="L215" s="292" t="s">
        <v>745</v>
      </c>
      <c r="M215" s="292"/>
      <c r="N215" s="82"/>
    </row>
    <row r="216" spans="1:14" s="22" customFormat="1" ht="15" x14ac:dyDescent="0.25">
      <c r="A216" s="309" t="s">
        <v>324</v>
      </c>
      <c r="B216" s="278" t="s">
        <v>325</v>
      </c>
      <c r="C216" s="302" t="s">
        <v>16</v>
      </c>
      <c r="D216" s="201"/>
      <c r="E216" s="325"/>
      <c r="F216" s="326"/>
      <c r="G216" s="314"/>
      <c r="H216" s="316"/>
      <c r="I216" s="201"/>
      <c r="J216" s="201"/>
      <c r="K216" s="314"/>
      <c r="L216" s="292"/>
      <c r="M216" s="292"/>
      <c r="N216" s="82"/>
    </row>
    <row r="217" spans="1:14" s="22" customFormat="1" ht="15" x14ac:dyDescent="0.25">
      <c r="A217" s="309" t="s">
        <v>326</v>
      </c>
      <c r="B217" s="278" t="s">
        <v>327</v>
      </c>
      <c r="C217" s="302" t="s">
        <v>16</v>
      </c>
      <c r="D217" s="201"/>
      <c r="E217" s="325"/>
      <c r="F217" s="326"/>
      <c r="G217" s="314">
        <v>0.31</v>
      </c>
      <c r="H217" s="316">
        <f>2.316+2.316+2.5+2.12208</f>
        <v>9.2540800000000001</v>
      </c>
      <c r="I217" s="201"/>
      <c r="J217" s="201"/>
      <c r="K217" s="314"/>
      <c r="L217" s="292" t="s">
        <v>746</v>
      </c>
      <c r="M217" s="292"/>
      <c r="N217" s="82"/>
    </row>
    <row r="218" spans="1:14" s="22" customFormat="1" ht="15" x14ac:dyDescent="0.25">
      <c r="A218" s="309" t="s">
        <v>328</v>
      </c>
      <c r="B218" s="357" t="s">
        <v>329</v>
      </c>
      <c r="C218" s="302" t="s">
        <v>16</v>
      </c>
      <c r="D218" s="201"/>
      <c r="E218" s="325"/>
      <c r="F218" s="326"/>
      <c r="G218" s="314"/>
      <c r="H218" s="316"/>
      <c r="I218" s="201"/>
      <c r="J218" s="201"/>
      <c r="K218" s="314"/>
      <c r="L218" s="292"/>
      <c r="M218" s="292"/>
      <c r="N218" s="82"/>
    </row>
    <row r="219" spans="1:14" s="22" customFormat="1" ht="15" x14ac:dyDescent="0.25">
      <c r="A219" s="309" t="s">
        <v>330</v>
      </c>
      <c r="B219" s="357" t="s">
        <v>331</v>
      </c>
      <c r="C219" s="302" t="s">
        <v>16</v>
      </c>
      <c r="D219" s="201"/>
      <c r="E219" s="325"/>
      <c r="F219" s="326"/>
      <c r="G219" s="314"/>
      <c r="H219" s="316"/>
      <c r="I219" s="201"/>
      <c r="J219" s="201"/>
      <c r="K219" s="314"/>
      <c r="L219" s="292"/>
      <c r="M219" s="292"/>
      <c r="N219" s="82"/>
    </row>
    <row r="220" spans="1:14" s="22" customFormat="1" ht="15" x14ac:dyDescent="0.25">
      <c r="A220" s="309" t="s">
        <v>332</v>
      </c>
      <c r="B220" s="357" t="s">
        <v>109</v>
      </c>
      <c r="C220" s="302" t="s">
        <v>225</v>
      </c>
      <c r="D220" s="201"/>
      <c r="E220" s="325"/>
      <c r="F220" s="326"/>
      <c r="G220" s="314"/>
      <c r="H220" s="316">
        <f>H221</f>
        <v>1.20767</v>
      </c>
      <c r="I220" s="201"/>
      <c r="J220" s="201"/>
      <c r="K220" s="314"/>
      <c r="L220" s="82"/>
      <c r="M220" s="292"/>
      <c r="N220" s="82"/>
    </row>
    <row r="221" spans="1:14" s="22" customFormat="1" ht="16.5" customHeight="1" x14ac:dyDescent="0.25">
      <c r="A221" s="323" t="s">
        <v>333</v>
      </c>
      <c r="B221" s="357" t="s">
        <v>334</v>
      </c>
      <c r="C221" s="302" t="s">
        <v>16</v>
      </c>
      <c r="D221" s="201"/>
      <c r="E221" s="325"/>
      <c r="F221" s="326"/>
      <c r="G221" s="314"/>
      <c r="H221" s="316">
        <f>0.64105+0.56662</f>
        <v>1.20767</v>
      </c>
      <c r="I221" s="201"/>
      <c r="J221" s="201"/>
      <c r="K221" s="314"/>
      <c r="L221" s="292" t="s">
        <v>747</v>
      </c>
      <c r="M221" s="292"/>
      <c r="N221" s="82"/>
    </row>
    <row r="222" spans="1:14" s="30" customFormat="1" ht="14.25" x14ac:dyDescent="0.2">
      <c r="A222" s="309" t="s">
        <v>335</v>
      </c>
      <c r="B222" s="306" t="s">
        <v>336</v>
      </c>
      <c r="C222" s="307" t="s">
        <v>16</v>
      </c>
      <c r="D222" s="198">
        <v>0</v>
      </c>
      <c r="E222" s="198">
        <v>125.185694</v>
      </c>
      <c r="F222" s="198">
        <v>170.27577499999998</v>
      </c>
      <c r="G222" s="198">
        <f>G223+G224</f>
        <v>3.56</v>
      </c>
      <c r="H222" s="61">
        <f>H223+H224</f>
        <v>59.30639</v>
      </c>
      <c r="I222" s="198"/>
      <c r="J222" s="198"/>
      <c r="K222" s="198"/>
      <c r="L222" s="292"/>
      <c r="M222" s="292"/>
      <c r="N222" s="80"/>
    </row>
    <row r="223" spans="1:14" s="22" customFormat="1" ht="15" x14ac:dyDescent="0.25">
      <c r="A223" s="309" t="s">
        <v>337</v>
      </c>
      <c r="B223" s="357" t="s">
        <v>338</v>
      </c>
      <c r="C223" s="302" t="s">
        <v>16</v>
      </c>
      <c r="D223" s="201"/>
      <c r="E223" s="201"/>
      <c r="F223" s="310"/>
      <c r="G223" s="201">
        <v>3.56</v>
      </c>
      <c r="H223" s="35">
        <v>0.21639</v>
      </c>
      <c r="I223" s="201"/>
      <c r="J223" s="201"/>
      <c r="K223" s="314"/>
      <c r="L223" s="292"/>
      <c r="M223" s="292"/>
      <c r="N223" s="82"/>
    </row>
    <row r="224" spans="1:14" s="22" customFormat="1" ht="15" x14ac:dyDescent="0.2">
      <c r="A224" s="309" t="s">
        <v>339</v>
      </c>
      <c r="B224" s="357" t="s">
        <v>340</v>
      </c>
      <c r="C224" s="302" t="s">
        <v>16</v>
      </c>
      <c r="D224" s="201">
        <v>0</v>
      </c>
      <c r="E224" s="201">
        <v>125.185694</v>
      </c>
      <c r="F224" s="201">
        <v>170.27577499999998</v>
      </c>
      <c r="G224" s="201"/>
      <c r="H224" s="35">
        <f>H225</f>
        <v>59.09</v>
      </c>
      <c r="I224" s="201"/>
      <c r="J224" s="201"/>
      <c r="K224" s="201"/>
      <c r="L224" s="292"/>
      <c r="M224" s="292"/>
      <c r="N224" s="82"/>
    </row>
    <row r="225" spans="1:14" s="22" customFormat="1" ht="15" x14ac:dyDescent="0.25">
      <c r="A225" s="309" t="s">
        <v>341</v>
      </c>
      <c r="B225" s="278" t="s">
        <v>342</v>
      </c>
      <c r="C225" s="302" t="s">
        <v>16</v>
      </c>
      <c r="D225" s="201"/>
      <c r="E225" s="201">
        <v>125.185694</v>
      </c>
      <c r="F225" s="201">
        <v>170.27577499999998</v>
      </c>
      <c r="G225" s="201"/>
      <c r="H225" s="35">
        <v>59.09</v>
      </c>
      <c r="I225" s="201"/>
      <c r="J225" s="201"/>
      <c r="K225" s="314"/>
      <c r="L225" s="292"/>
      <c r="M225" s="292"/>
      <c r="N225" s="82"/>
    </row>
    <row r="226" spans="1:14" s="22" customFormat="1" ht="15" x14ac:dyDescent="0.25">
      <c r="A226" s="309" t="s">
        <v>343</v>
      </c>
      <c r="B226" s="278" t="s">
        <v>344</v>
      </c>
      <c r="C226" s="302" t="s">
        <v>16</v>
      </c>
      <c r="D226" s="201"/>
      <c r="E226" s="201"/>
      <c r="F226" s="310"/>
      <c r="G226" s="201"/>
      <c r="H226" s="35"/>
      <c r="I226" s="201"/>
      <c r="J226" s="201"/>
      <c r="K226" s="314"/>
      <c r="L226" s="292"/>
      <c r="M226" s="292"/>
      <c r="N226" s="82"/>
    </row>
    <row r="227" spans="1:14" s="22" customFormat="1" ht="15" x14ac:dyDescent="0.25">
      <c r="A227" s="309" t="s">
        <v>345</v>
      </c>
      <c r="B227" s="278" t="s">
        <v>346</v>
      </c>
      <c r="C227" s="302" t="s">
        <v>16</v>
      </c>
      <c r="D227" s="201"/>
      <c r="E227" s="201"/>
      <c r="F227" s="310"/>
      <c r="G227" s="201"/>
      <c r="H227" s="35"/>
      <c r="I227" s="201"/>
      <c r="J227" s="201"/>
      <c r="K227" s="314"/>
      <c r="L227" s="292"/>
      <c r="M227" s="292"/>
      <c r="N227" s="82"/>
    </row>
    <row r="228" spans="1:14" s="22" customFormat="1" ht="15" x14ac:dyDescent="0.25">
      <c r="A228" s="309" t="s">
        <v>347</v>
      </c>
      <c r="B228" s="357" t="s">
        <v>348</v>
      </c>
      <c r="C228" s="302" t="s">
        <v>16</v>
      </c>
      <c r="D228" s="201"/>
      <c r="E228" s="201"/>
      <c r="F228" s="310"/>
      <c r="G228" s="201"/>
      <c r="H228" s="35"/>
      <c r="I228" s="201"/>
      <c r="J228" s="201"/>
      <c r="K228" s="314"/>
      <c r="L228" s="292"/>
      <c r="M228" s="292"/>
      <c r="N228" s="82"/>
    </row>
    <row r="229" spans="1:14" s="22" customFormat="1" ht="16.5" customHeight="1" x14ac:dyDescent="0.2">
      <c r="A229" s="309" t="s">
        <v>349</v>
      </c>
      <c r="B229" s="357" t="s">
        <v>350</v>
      </c>
      <c r="C229" s="302" t="s">
        <v>16</v>
      </c>
      <c r="D229" s="201"/>
      <c r="E229" s="201"/>
      <c r="F229" s="310"/>
      <c r="G229" s="201"/>
      <c r="H229" s="35"/>
      <c r="I229" s="201"/>
      <c r="J229" s="201"/>
      <c r="K229" s="201"/>
      <c r="L229" s="292"/>
      <c r="M229" s="292"/>
      <c r="N229" s="82"/>
    </row>
    <row r="230" spans="1:14" s="22" customFormat="1" ht="15" x14ac:dyDescent="0.25">
      <c r="A230" s="309" t="s">
        <v>351</v>
      </c>
      <c r="B230" s="278" t="s">
        <v>352</v>
      </c>
      <c r="C230" s="302" t="s">
        <v>16</v>
      </c>
      <c r="D230" s="201"/>
      <c r="E230" s="325"/>
      <c r="F230" s="326"/>
      <c r="G230" s="314"/>
      <c r="H230" s="316"/>
      <c r="I230" s="201"/>
      <c r="J230" s="201"/>
      <c r="K230" s="314"/>
      <c r="L230" s="292"/>
      <c r="M230" s="292"/>
      <c r="N230" s="82"/>
    </row>
    <row r="231" spans="1:14" s="22" customFormat="1" ht="15" x14ac:dyDescent="0.25">
      <c r="A231" s="309" t="s">
        <v>353</v>
      </c>
      <c r="B231" s="278" t="s">
        <v>354</v>
      </c>
      <c r="C231" s="302" t="s">
        <v>16</v>
      </c>
      <c r="D231" s="201"/>
      <c r="E231" s="325"/>
      <c r="F231" s="326"/>
      <c r="G231" s="314"/>
      <c r="H231" s="316"/>
      <c r="I231" s="201"/>
      <c r="J231" s="201"/>
      <c r="K231" s="314"/>
      <c r="L231" s="292"/>
      <c r="M231" s="292"/>
      <c r="N231" s="82"/>
    </row>
    <row r="232" spans="1:14" s="22" customFormat="1" ht="15" x14ac:dyDescent="0.25">
      <c r="A232" s="309" t="s">
        <v>355</v>
      </c>
      <c r="B232" s="357" t="s">
        <v>356</v>
      </c>
      <c r="C232" s="302" t="s">
        <v>16</v>
      </c>
      <c r="D232" s="201"/>
      <c r="E232" s="325"/>
      <c r="F232" s="326"/>
      <c r="G232" s="314"/>
      <c r="H232" s="316"/>
      <c r="I232" s="201"/>
      <c r="J232" s="201"/>
      <c r="K232" s="314"/>
      <c r="L232" s="292"/>
      <c r="M232" s="292"/>
      <c r="N232" s="82"/>
    </row>
    <row r="233" spans="1:14" s="22" customFormat="1" ht="15" x14ac:dyDescent="0.25">
      <c r="A233" s="309" t="s">
        <v>357</v>
      </c>
      <c r="B233" s="357" t="s">
        <v>358</v>
      </c>
      <c r="C233" s="302" t="s">
        <v>16</v>
      </c>
      <c r="D233" s="201"/>
      <c r="E233" s="325"/>
      <c r="F233" s="326"/>
      <c r="G233" s="314"/>
      <c r="H233" s="316"/>
      <c r="I233" s="201"/>
      <c r="J233" s="201"/>
      <c r="K233" s="314"/>
      <c r="L233" s="292"/>
      <c r="M233" s="292"/>
      <c r="N233" s="82"/>
    </row>
    <row r="234" spans="1:14" s="22" customFormat="1" ht="15" x14ac:dyDescent="0.25">
      <c r="A234" s="323" t="s">
        <v>359</v>
      </c>
      <c r="B234" s="357" t="s">
        <v>360</v>
      </c>
      <c r="C234" s="302" t="s">
        <v>16</v>
      </c>
      <c r="D234" s="201"/>
      <c r="E234" s="325"/>
      <c r="F234" s="326"/>
      <c r="G234" s="314"/>
      <c r="H234" s="316"/>
      <c r="I234" s="201"/>
      <c r="J234" s="201"/>
      <c r="K234" s="314"/>
      <c r="L234" s="292"/>
      <c r="M234" s="292"/>
      <c r="N234" s="82"/>
    </row>
    <row r="235" spans="1:14" s="30" customFormat="1" ht="14.25" x14ac:dyDescent="0.2">
      <c r="A235" s="309" t="s">
        <v>361</v>
      </c>
      <c r="B235" s="306" t="s">
        <v>362</v>
      </c>
      <c r="C235" s="307" t="s">
        <v>16</v>
      </c>
      <c r="D235" s="198">
        <v>8</v>
      </c>
      <c r="E235" s="198">
        <v>158.63457600000001</v>
      </c>
      <c r="F235" s="198">
        <v>131.03583900000001</v>
      </c>
      <c r="G235" s="198">
        <f>G236+G241</f>
        <v>57.56</v>
      </c>
      <c r="H235" s="61">
        <f>H236+H241</f>
        <v>54.394760000000005</v>
      </c>
      <c r="I235" s="198"/>
      <c r="J235" s="198"/>
      <c r="K235" s="198"/>
      <c r="L235" s="292"/>
      <c r="M235" s="292"/>
      <c r="N235" s="80"/>
    </row>
    <row r="236" spans="1:14" s="22" customFormat="1" ht="15" x14ac:dyDescent="0.2">
      <c r="A236" s="309" t="s">
        <v>363</v>
      </c>
      <c r="B236" s="357" t="s">
        <v>364</v>
      </c>
      <c r="C236" s="302" t="s">
        <v>16</v>
      </c>
      <c r="D236" s="201">
        <v>8</v>
      </c>
      <c r="E236" s="201">
        <v>151.155676</v>
      </c>
      <c r="F236" s="201">
        <v>122.562899</v>
      </c>
      <c r="G236" s="201">
        <f>G237</f>
        <v>52.56</v>
      </c>
      <c r="H236" s="35">
        <f>H237</f>
        <v>49.2</v>
      </c>
      <c r="I236" s="201"/>
      <c r="J236" s="201"/>
      <c r="K236" s="201"/>
      <c r="L236" s="292"/>
      <c r="M236" s="292"/>
      <c r="N236" s="82"/>
    </row>
    <row r="237" spans="1:14" s="22" customFormat="1" ht="15" x14ac:dyDescent="0.25">
      <c r="A237" s="309" t="s">
        <v>365</v>
      </c>
      <c r="B237" s="278" t="s">
        <v>342</v>
      </c>
      <c r="C237" s="302" t="s">
        <v>16</v>
      </c>
      <c r="D237" s="201">
        <v>8</v>
      </c>
      <c r="E237" s="325">
        <v>151.155676</v>
      </c>
      <c r="F237" s="314">
        <v>122.562899</v>
      </c>
      <c r="G237" s="314">
        <f>57.56-G241</f>
        <v>52.56</v>
      </c>
      <c r="H237" s="316">
        <v>49.2</v>
      </c>
      <c r="I237" s="201"/>
      <c r="J237" s="201"/>
      <c r="K237" s="314"/>
      <c r="L237" s="292"/>
      <c r="M237" s="292"/>
      <c r="N237" s="82"/>
    </row>
    <row r="238" spans="1:14" s="22" customFormat="1" ht="15" x14ac:dyDescent="0.25">
      <c r="A238" s="309" t="s">
        <v>366</v>
      </c>
      <c r="B238" s="278" t="s">
        <v>344</v>
      </c>
      <c r="C238" s="302" t="s">
        <v>16</v>
      </c>
      <c r="D238" s="201"/>
      <c r="E238" s="325"/>
      <c r="F238" s="326"/>
      <c r="G238" s="314"/>
      <c r="H238" s="316"/>
      <c r="I238" s="201"/>
      <c r="J238" s="201"/>
      <c r="K238" s="314"/>
      <c r="L238" s="292"/>
      <c r="M238" s="292"/>
      <c r="N238" s="82"/>
    </row>
    <row r="239" spans="1:14" s="22" customFormat="1" ht="15" x14ac:dyDescent="0.25">
      <c r="A239" s="309" t="s">
        <v>367</v>
      </c>
      <c r="B239" s="278" t="s">
        <v>346</v>
      </c>
      <c r="C239" s="302" t="s">
        <v>16</v>
      </c>
      <c r="D239" s="201"/>
      <c r="E239" s="325"/>
      <c r="F239" s="326"/>
      <c r="G239" s="314"/>
      <c r="H239" s="316"/>
      <c r="I239" s="201"/>
      <c r="J239" s="201"/>
      <c r="K239" s="314"/>
      <c r="L239" s="292"/>
      <c r="M239" s="292"/>
      <c r="N239" s="82"/>
    </row>
    <row r="240" spans="1:14" s="22" customFormat="1" ht="15" x14ac:dyDescent="0.25">
      <c r="A240" s="309" t="s">
        <v>368</v>
      </c>
      <c r="B240" s="357" t="s">
        <v>221</v>
      </c>
      <c r="C240" s="302" t="s">
        <v>16</v>
      </c>
      <c r="D240" s="201"/>
      <c r="E240" s="325"/>
      <c r="F240" s="326"/>
      <c r="G240" s="314"/>
      <c r="H240" s="316"/>
      <c r="I240" s="201"/>
      <c r="J240" s="201"/>
      <c r="K240" s="314"/>
      <c r="L240" s="292"/>
      <c r="M240" s="292"/>
      <c r="N240" s="82"/>
    </row>
    <row r="241" spans="1:16" s="22" customFormat="1" ht="15" x14ac:dyDescent="0.25">
      <c r="A241" s="336" t="s">
        <v>369</v>
      </c>
      <c r="B241" s="357" t="s">
        <v>370</v>
      </c>
      <c r="C241" s="302" t="s">
        <v>16</v>
      </c>
      <c r="D241" s="374"/>
      <c r="E241" s="201">
        <v>7.4788999999999994</v>
      </c>
      <c r="F241" s="201">
        <v>8.4729400000000012</v>
      </c>
      <c r="G241" s="201">
        <v>5</v>
      </c>
      <c r="H241" s="35">
        <v>5.1947599999999996</v>
      </c>
      <c r="I241" s="201"/>
      <c r="J241" s="201"/>
      <c r="K241" s="314"/>
      <c r="L241" s="292" t="s">
        <v>470</v>
      </c>
      <c r="M241" s="292"/>
      <c r="N241" s="82"/>
    </row>
    <row r="242" spans="1:16" s="30" customFormat="1" ht="28.5" x14ac:dyDescent="0.2">
      <c r="A242" s="336" t="s">
        <v>371</v>
      </c>
      <c r="B242" s="306" t="s">
        <v>372</v>
      </c>
      <c r="C242" s="307" t="s">
        <v>16</v>
      </c>
      <c r="D242" s="198">
        <v>177.90431000000001</v>
      </c>
      <c r="E242" s="198">
        <v>22.715159999999969</v>
      </c>
      <c r="F242" s="198">
        <v>3.9727699999999686</v>
      </c>
      <c r="G242" s="198">
        <f>G166-G184</f>
        <v>22.268000000000029</v>
      </c>
      <c r="H242" s="61">
        <f>H166-H184</f>
        <v>-6.3943923199999517</v>
      </c>
      <c r="I242" s="198">
        <f>H242-G242</f>
        <v>-28.662392319999981</v>
      </c>
      <c r="J242" s="198">
        <f>H242/G242</f>
        <v>-0.28715611280761377</v>
      </c>
      <c r="K242" s="198"/>
      <c r="L242" s="292"/>
      <c r="M242" s="292"/>
      <c r="N242" s="80"/>
    </row>
    <row r="243" spans="1:16" s="30" customFormat="1" ht="28.5" x14ac:dyDescent="0.2">
      <c r="A243" s="336" t="s">
        <v>373</v>
      </c>
      <c r="B243" s="306" t="s">
        <v>374</v>
      </c>
      <c r="C243" s="307" t="s">
        <v>16</v>
      </c>
      <c r="D243" s="198">
        <v>-14.37</v>
      </c>
      <c r="E243" s="198">
        <v>-32.555999999999997</v>
      </c>
      <c r="F243" s="198">
        <v>-3.3890000000000002</v>
      </c>
      <c r="G243" s="198">
        <f>G203-G210</f>
        <v>-15.5</v>
      </c>
      <c r="H243" s="61">
        <f>H203-H210</f>
        <v>11.146150000000002</v>
      </c>
      <c r="I243" s="198">
        <f>H243-G243</f>
        <v>26.646150000000002</v>
      </c>
      <c r="J243" s="198">
        <f>H243/G243</f>
        <v>-0.71910645161290332</v>
      </c>
      <c r="K243" s="198"/>
      <c r="L243" s="321" t="s">
        <v>748</v>
      </c>
      <c r="M243" s="292"/>
      <c r="N243" s="80"/>
    </row>
    <row r="244" spans="1:16" s="22" customFormat="1" ht="15" x14ac:dyDescent="0.25">
      <c r="A244" s="336" t="s">
        <v>375</v>
      </c>
      <c r="B244" s="357" t="s">
        <v>376</v>
      </c>
      <c r="C244" s="302" t="s">
        <v>16</v>
      </c>
      <c r="D244" s="201"/>
      <c r="E244" s="325"/>
      <c r="F244" s="314"/>
      <c r="G244" s="314"/>
      <c r="H244" s="316"/>
      <c r="I244" s="201"/>
      <c r="J244" s="201"/>
      <c r="K244" s="314"/>
      <c r="L244" s="292"/>
      <c r="M244" s="292"/>
      <c r="N244" s="82"/>
    </row>
    <row r="245" spans="1:16" s="22" customFormat="1" ht="15" x14ac:dyDescent="0.25">
      <c r="A245" s="336" t="s">
        <v>377</v>
      </c>
      <c r="B245" s="357" t="s">
        <v>378</v>
      </c>
      <c r="C245" s="302" t="s">
        <v>16</v>
      </c>
      <c r="D245" s="201"/>
      <c r="E245" s="325"/>
      <c r="F245" s="314"/>
      <c r="G245" s="314"/>
      <c r="H245" s="316"/>
      <c r="I245" s="201"/>
      <c r="J245" s="201"/>
      <c r="K245" s="314"/>
      <c r="L245" s="292"/>
      <c r="M245" s="292"/>
      <c r="N245" s="82"/>
    </row>
    <row r="246" spans="1:16" s="30" customFormat="1" ht="28.5" x14ac:dyDescent="0.2">
      <c r="A246" s="336" t="s">
        <v>379</v>
      </c>
      <c r="B246" s="306" t="s">
        <v>380</v>
      </c>
      <c r="C246" s="307" t="s">
        <v>16</v>
      </c>
      <c r="D246" s="198">
        <v>-8</v>
      </c>
      <c r="E246" s="198">
        <v>-33.448882000000012</v>
      </c>
      <c r="F246" s="198">
        <v>39.239935999999972</v>
      </c>
      <c r="G246" s="198"/>
      <c r="H246" s="61">
        <f>H222-H235</f>
        <v>4.9116299999999953</v>
      </c>
      <c r="I246" s="198"/>
      <c r="J246" s="198"/>
      <c r="K246" s="198"/>
      <c r="L246" s="292"/>
      <c r="M246" s="292"/>
      <c r="N246" s="80"/>
    </row>
    <row r="247" spans="1:16" s="22" customFormat="1" ht="15" x14ac:dyDescent="0.25">
      <c r="A247" s="336" t="s">
        <v>381</v>
      </c>
      <c r="B247" s="357" t="s">
        <v>382</v>
      </c>
      <c r="C247" s="302" t="s">
        <v>16</v>
      </c>
      <c r="D247" s="201"/>
      <c r="E247" s="325"/>
      <c r="F247" s="314"/>
      <c r="G247" s="314"/>
      <c r="H247" s="316">
        <f>H225-H237</f>
        <v>9.89</v>
      </c>
      <c r="I247" s="201"/>
      <c r="J247" s="201"/>
      <c r="K247" s="314"/>
      <c r="L247" s="292"/>
      <c r="M247" s="292"/>
      <c r="N247" s="82"/>
    </row>
    <row r="248" spans="1:16" s="22" customFormat="1" ht="15" x14ac:dyDescent="0.25">
      <c r="A248" s="336" t="s">
        <v>383</v>
      </c>
      <c r="B248" s="357" t="s">
        <v>384</v>
      </c>
      <c r="C248" s="302" t="s">
        <v>16</v>
      </c>
      <c r="D248" s="201"/>
      <c r="E248" s="325"/>
      <c r="F248" s="314"/>
      <c r="G248" s="314"/>
      <c r="H248" s="316">
        <v>0</v>
      </c>
      <c r="I248" s="201"/>
      <c r="J248" s="201"/>
      <c r="K248" s="314"/>
      <c r="L248" s="292"/>
      <c r="M248" s="292"/>
      <c r="N248" s="82"/>
    </row>
    <row r="249" spans="1:16" s="30" customFormat="1" ht="14.25" x14ac:dyDescent="0.2">
      <c r="A249" s="323" t="s">
        <v>385</v>
      </c>
      <c r="B249" s="306" t="s">
        <v>386</v>
      </c>
      <c r="C249" s="307" t="s">
        <v>16</v>
      </c>
      <c r="D249" s="198"/>
      <c r="E249" s="358"/>
      <c r="F249" s="359"/>
      <c r="G249" s="359"/>
      <c r="H249" s="360"/>
      <c r="I249" s="198"/>
      <c r="J249" s="198"/>
      <c r="K249" s="359"/>
      <c r="L249" s="292"/>
      <c r="M249" s="292"/>
      <c r="N249" s="80"/>
    </row>
    <row r="250" spans="1:16" s="30" customFormat="1" ht="28.5" x14ac:dyDescent="0.2">
      <c r="A250" s="323" t="s">
        <v>387</v>
      </c>
      <c r="B250" s="306" t="s">
        <v>388</v>
      </c>
      <c r="C250" s="307" t="s">
        <v>16</v>
      </c>
      <c r="D250" s="198">
        <v>155.53431</v>
      </c>
      <c r="E250" s="198">
        <v>-43.28972200000004</v>
      </c>
      <c r="F250" s="198">
        <v>39.823705999999937</v>
      </c>
      <c r="G250" s="356">
        <f>G242+G243+G246</f>
        <v>6.7680000000000291</v>
      </c>
      <c r="H250" s="61">
        <f>H242+H243+H246+H249</f>
        <v>9.6633876800000458</v>
      </c>
      <c r="I250" s="198">
        <f>H250-G250</f>
        <v>2.8953876800000167</v>
      </c>
      <c r="J250" s="198">
        <f>H250/G250</f>
        <v>1.4278055082742322</v>
      </c>
      <c r="K250" s="198"/>
      <c r="L250" s="292">
        <f>20.533-6.47</f>
        <v>14.063000000000002</v>
      </c>
      <c r="M250" s="292" t="s">
        <v>749</v>
      </c>
      <c r="N250" s="80"/>
      <c r="P250" s="172"/>
    </row>
    <row r="251" spans="1:16" s="30" customFormat="1" ht="14.25" x14ac:dyDescent="0.2">
      <c r="A251" s="323" t="s">
        <v>389</v>
      </c>
      <c r="B251" s="306" t="s">
        <v>390</v>
      </c>
      <c r="C251" s="307" t="s">
        <v>16</v>
      </c>
      <c r="D251" s="198">
        <v>186.08761000000001</v>
      </c>
      <c r="E251" s="358">
        <v>341.62192000000005</v>
      </c>
      <c r="F251" s="359">
        <v>298.33219800000001</v>
      </c>
      <c r="G251" s="359">
        <v>0.42</v>
      </c>
      <c r="H251" s="360">
        <v>0.41855999999999999</v>
      </c>
      <c r="I251" s="198"/>
      <c r="J251" s="198"/>
      <c r="K251" s="359"/>
      <c r="L251" s="292">
        <f>28.36+1.108+2.083+0.123+0.911+0.89+3.463</f>
        <v>36.938000000000002</v>
      </c>
      <c r="M251" s="292" t="s">
        <v>750</v>
      </c>
      <c r="N251" s="80"/>
    </row>
    <row r="252" spans="1:16" s="30" customFormat="1" ht="14.25" x14ac:dyDescent="0.2">
      <c r="A252" s="323" t="s">
        <v>391</v>
      </c>
      <c r="B252" s="306" t="s">
        <v>392</v>
      </c>
      <c r="C252" s="307" t="s">
        <v>16</v>
      </c>
      <c r="D252" s="198">
        <v>341.62192000000005</v>
      </c>
      <c r="E252" s="198">
        <v>298.33219800000001</v>
      </c>
      <c r="F252" s="198">
        <v>338.15590399999996</v>
      </c>
      <c r="G252" s="198">
        <v>6.3</v>
      </c>
      <c r="H252" s="61">
        <v>9.6654699999999991</v>
      </c>
      <c r="I252" s="198"/>
      <c r="J252" s="198"/>
      <c r="K252" s="359"/>
      <c r="L252" s="292"/>
      <c r="M252" s="292"/>
      <c r="N252" s="80"/>
    </row>
    <row r="253" spans="1:16" s="30" customFormat="1" ht="14.25" x14ac:dyDescent="0.2">
      <c r="A253" s="375" t="s">
        <v>393</v>
      </c>
      <c r="B253" s="306" t="s">
        <v>109</v>
      </c>
      <c r="C253" s="307" t="s">
        <v>225</v>
      </c>
      <c r="D253" s="198"/>
      <c r="E253" s="198"/>
      <c r="F253" s="259"/>
      <c r="G253" s="198"/>
      <c r="H253" s="61"/>
      <c r="I253" s="198"/>
      <c r="J253" s="198"/>
      <c r="K253" s="198"/>
      <c r="L253" s="292"/>
      <c r="M253" s="292"/>
      <c r="N253" s="80"/>
    </row>
    <row r="254" spans="1:16" s="381" customFormat="1" ht="15" x14ac:dyDescent="0.2">
      <c r="A254" s="376" t="s">
        <v>394</v>
      </c>
      <c r="B254" s="377" t="s">
        <v>395</v>
      </c>
      <c r="C254" s="378" t="s">
        <v>16</v>
      </c>
      <c r="D254" s="379">
        <v>30.829000000000001</v>
      </c>
      <c r="E254" s="379">
        <v>74.965000000000003</v>
      </c>
      <c r="F254" s="379">
        <v>25.015000000000001</v>
      </c>
      <c r="G254" s="379">
        <f>G265</f>
        <v>22</v>
      </c>
      <c r="H254" s="35">
        <f>H265</f>
        <v>21.332000000000001</v>
      </c>
      <c r="I254" s="379"/>
      <c r="J254" s="379"/>
      <c r="K254" s="379"/>
      <c r="L254" s="380"/>
      <c r="M254" s="380"/>
    </row>
    <row r="255" spans="1:16" s="22" customFormat="1" ht="15" x14ac:dyDescent="0.25">
      <c r="A255" s="309" t="s">
        <v>396</v>
      </c>
      <c r="B255" s="278" t="s">
        <v>397</v>
      </c>
      <c r="C255" s="302" t="s">
        <v>16</v>
      </c>
      <c r="D255" s="201"/>
      <c r="E255" s="325"/>
      <c r="F255" s="326"/>
      <c r="G255" s="314"/>
      <c r="H255" s="316"/>
      <c r="I255" s="201"/>
      <c r="J255" s="201"/>
      <c r="K255" s="314"/>
      <c r="L255" s="292"/>
      <c r="M255" s="292"/>
      <c r="N255" s="82"/>
    </row>
    <row r="256" spans="1:16" s="22" customFormat="1" ht="15" x14ac:dyDescent="0.25">
      <c r="A256" s="309" t="s">
        <v>398</v>
      </c>
      <c r="B256" s="279" t="s">
        <v>399</v>
      </c>
      <c r="C256" s="302" t="s">
        <v>16</v>
      </c>
      <c r="D256" s="201"/>
      <c r="E256" s="325"/>
      <c r="F256" s="326"/>
      <c r="G256" s="314"/>
      <c r="H256" s="316"/>
      <c r="I256" s="201"/>
      <c r="J256" s="201"/>
      <c r="K256" s="314"/>
      <c r="L256" s="292"/>
      <c r="M256" s="292"/>
      <c r="N256" s="82"/>
    </row>
    <row r="257" spans="1:14" s="22" customFormat="1" ht="30" x14ac:dyDescent="0.25">
      <c r="A257" s="309" t="s">
        <v>400</v>
      </c>
      <c r="B257" s="279" t="s">
        <v>401</v>
      </c>
      <c r="C257" s="302" t="s">
        <v>16</v>
      </c>
      <c r="D257" s="201"/>
      <c r="E257" s="325"/>
      <c r="F257" s="326"/>
      <c r="G257" s="314"/>
      <c r="H257" s="316"/>
      <c r="I257" s="201"/>
      <c r="J257" s="201"/>
      <c r="K257" s="314"/>
      <c r="L257" s="292"/>
      <c r="M257" s="292"/>
      <c r="N257" s="82"/>
    </row>
    <row r="258" spans="1:14" s="22" customFormat="1" ht="15" x14ac:dyDescent="0.25">
      <c r="A258" s="309" t="s">
        <v>402</v>
      </c>
      <c r="B258" s="344" t="s">
        <v>399</v>
      </c>
      <c r="C258" s="302" t="s">
        <v>16</v>
      </c>
      <c r="D258" s="201"/>
      <c r="E258" s="325"/>
      <c r="F258" s="326"/>
      <c r="G258" s="314"/>
      <c r="H258" s="316"/>
      <c r="I258" s="201"/>
      <c r="J258" s="201"/>
      <c r="K258" s="314"/>
      <c r="L258" s="292"/>
      <c r="M258" s="292"/>
      <c r="N258" s="82"/>
    </row>
    <row r="259" spans="1:14" s="22" customFormat="1" ht="30" x14ac:dyDescent="0.25">
      <c r="A259" s="309" t="s">
        <v>403</v>
      </c>
      <c r="B259" s="279" t="s">
        <v>22</v>
      </c>
      <c r="C259" s="302" t="s">
        <v>16</v>
      </c>
      <c r="D259" s="201"/>
      <c r="E259" s="325"/>
      <c r="F259" s="326"/>
      <c r="G259" s="314"/>
      <c r="H259" s="316"/>
      <c r="I259" s="201"/>
      <c r="J259" s="201"/>
      <c r="K259" s="314"/>
      <c r="L259" s="292"/>
      <c r="M259" s="292"/>
      <c r="N259" s="82"/>
    </row>
    <row r="260" spans="1:14" s="22" customFormat="1" ht="15" x14ac:dyDescent="0.25">
      <c r="A260" s="309" t="s">
        <v>404</v>
      </c>
      <c r="B260" s="344" t="s">
        <v>399</v>
      </c>
      <c r="C260" s="302" t="s">
        <v>16</v>
      </c>
      <c r="D260" s="201"/>
      <c r="E260" s="325"/>
      <c r="F260" s="326"/>
      <c r="G260" s="314"/>
      <c r="H260" s="316"/>
      <c r="I260" s="201"/>
      <c r="J260" s="201"/>
      <c r="K260" s="314"/>
      <c r="L260" s="292"/>
      <c r="M260" s="292"/>
      <c r="N260" s="82"/>
    </row>
    <row r="261" spans="1:14" s="22" customFormat="1" ht="30" x14ac:dyDescent="0.25">
      <c r="A261" s="309" t="s">
        <v>405</v>
      </c>
      <c r="B261" s="279" t="s">
        <v>24</v>
      </c>
      <c r="C261" s="302" t="s">
        <v>16</v>
      </c>
      <c r="D261" s="201"/>
      <c r="E261" s="325"/>
      <c r="F261" s="326"/>
      <c r="G261" s="314"/>
      <c r="H261" s="316"/>
      <c r="I261" s="201"/>
      <c r="J261" s="201"/>
      <c r="K261" s="314"/>
      <c r="L261" s="292"/>
      <c r="M261" s="292"/>
      <c r="N261" s="82"/>
    </row>
    <row r="262" spans="1:14" s="22" customFormat="1" ht="15" x14ac:dyDescent="0.25">
      <c r="A262" s="309" t="s">
        <v>406</v>
      </c>
      <c r="B262" s="344" t="s">
        <v>399</v>
      </c>
      <c r="C262" s="302" t="s">
        <v>16</v>
      </c>
      <c r="D262" s="201"/>
      <c r="E262" s="325"/>
      <c r="F262" s="326"/>
      <c r="G262" s="314"/>
      <c r="H262" s="316"/>
      <c r="I262" s="201"/>
      <c r="J262" s="201"/>
      <c r="K262" s="314"/>
      <c r="L262" s="292"/>
      <c r="M262" s="292"/>
      <c r="N262" s="82"/>
    </row>
    <row r="263" spans="1:14" s="22" customFormat="1" ht="15" x14ac:dyDescent="0.25">
      <c r="A263" s="309" t="s">
        <v>407</v>
      </c>
      <c r="B263" s="278" t="s">
        <v>408</v>
      </c>
      <c r="C263" s="302" t="s">
        <v>16</v>
      </c>
      <c r="D263" s="201"/>
      <c r="E263" s="325"/>
      <c r="F263" s="326"/>
      <c r="G263" s="314"/>
      <c r="H263" s="316"/>
      <c r="I263" s="201"/>
      <c r="J263" s="201"/>
      <c r="K263" s="314"/>
      <c r="L263" s="292"/>
      <c r="M263" s="292"/>
      <c r="N263" s="82"/>
    </row>
    <row r="264" spans="1:14" s="22" customFormat="1" ht="15" x14ac:dyDescent="0.25">
      <c r="A264" s="317" t="s">
        <v>409</v>
      </c>
      <c r="B264" s="279" t="s">
        <v>399</v>
      </c>
      <c r="C264" s="302" t="s">
        <v>16</v>
      </c>
      <c r="D264" s="201"/>
      <c r="E264" s="325"/>
      <c r="F264" s="326"/>
      <c r="G264" s="314"/>
      <c r="H264" s="316"/>
      <c r="I264" s="201"/>
      <c r="J264" s="201"/>
      <c r="K264" s="314"/>
      <c r="L264" s="292"/>
      <c r="M264" s="292"/>
      <c r="N264" s="82"/>
    </row>
    <row r="265" spans="1:14" s="22" customFormat="1" ht="15" x14ac:dyDescent="0.25">
      <c r="A265" s="375" t="s">
        <v>410</v>
      </c>
      <c r="B265" s="277" t="s">
        <v>411</v>
      </c>
      <c r="C265" s="302" t="s">
        <v>16</v>
      </c>
      <c r="D265" s="201">
        <v>20.042999999999999</v>
      </c>
      <c r="E265" s="325">
        <v>71.209999999999994</v>
      </c>
      <c r="F265" s="314">
        <v>24.559000000000001</v>
      </c>
      <c r="G265" s="314">
        <v>22</v>
      </c>
      <c r="H265" s="316">
        <v>21.332000000000001</v>
      </c>
      <c r="I265" s="201"/>
      <c r="J265" s="201"/>
      <c r="K265" s="314"/>
      <c r="L265" s="292"/>
      <c r="M265" s="292"/>
      <c r="N265" s="82"/>
    </row>
    <row r="266" spans="1:14" s="22" customFormat="1" ht="15" x14ac:dyDescent="0.25">
      <c r="A266" s="309" t="s">
        <v>412</v>
      </c>
      <c r="B266" s="279" t="s">
        <v>399</v>
      </c>
      <c r="C266" s="302" t="s">
        <v>16</v>
      </c>
      <c r="D266" s="201"/>
      <c r="E266" s="325"/>
      <c r="F266" s="326"/>
      <c r="G266" s="314"/>
      <c r="H266" s="316"/>
      <c r="I266" s="201"/>
      <c r="J266" s="201"/>
      <c r="K266" s="314"/>
      <c r="L266" s="292"/>
      <c r="M266" s="292"/>
      <c r="N266" s="82"/>
    </row>
    <row r="267" spans="1:14" s="22" customFormat="1" ht="15" x14ac:dyDescent="0.25">
      <c r="A267" s="309" t="s">
        <v>413</v>
      </c>
      <c r="B267" s="277" t="s">
        <v>414</v>
      </c>
      <c r="C267" s="302" t="s">
        <v>16</v>
      </c>
      <c r="D267" s="201"/>
      <c r="E267" s="325"/>
      <c r="F267" s="326"/>
      <c r="G267" s="314"/>
      <c r="H267" s="316"/>
      <c r="I267" s="201"/>
      <c r="J267" s="201"/>
      <c r="K267" s="314"/>
      <c r="L267" s="292"/>
      <c r="M267" s="292"/>
      <c r="N267" s="82"/>
    </row>
    <row r="268" spans="1:14" s="22" customFormat="1" ht="15" x14ac:dyDescent="0.25">
      <c r="A268" s="309" t="s">
        <v>415</v>
      </c>
      <c r="B268" s="279" t="s">
        <v>399</v>
      </c>
      <c r="C268" s="302" t="s">
        <v>16</v>
      </c>
      <c r="D268" s="201"/>
      <c r="E268" s="325"/>
      <c r="F268" s="326"/>
      <c r="G268" s="314"/>
      <c r="H268" s="316"/>
      <c r="I268" s="201"/>
      <c r="J268" s="201"/>
      <c r="K268" s="314"/>
      <c r="L268" s="292"/>
      <c r="M268" s="292"/>
      <c r="N268" s="82"/>
    </row>
    <row r="269" spans="1:14" s="22" customFormat="1" ht="15" x14ac:dyDescent="0.25">
      <c r="A269" s="309" t="s">
        <v>416</v>
      </c>
      <c r="B269" s="277" t="s">
        <v>417</v>
      </c>
      <c r="C269" s="302" t="s">
        <v>16</v>
      </c>
      <c r="D269" s="201"/>
      <c r="E269" s="325"/>
      <c r="F269" s="326"/>
      <c r="G269" s="314"/>
      <c r="H269" s="316"/>
      <c r="I269" s="201"/>
      <c r="J269" s="201"/>
      <c r="K269" s="314"/>
      <c r="L269" s="292"/>
      <c r="M269" s="292"/>
      <c r="N269" s="82"/>
    </row>
    <row r="270" spans="1:14" s="22" customFormat="1" ht="15" x14ac:dyDescent="0.25">
      <c r="A270" s="309" t="s">
        <v>418</v>
      </c>
      <c r="B270" s="279" t="s">
        <v>399</v>
      </c>
      <c r="C270" s="302" t="s">
        <v>16</v>
      </c>
      <c r="D270" s="201"/>
      <c r="E270" s="325"/>
      <c r="F270" s="326"/>
      <c r="G270" s="314"/>
      <c r="H270" s="316"/>
      <c r="I270" s="201"/>
      <c r="J270" s="201"/>
      <c r="K270" s="314"/>
      <c r="L270" s="292"/>
      <c r="M270" s="292"/>
      <c r="N270" s="82"/>
    </row>
    <row r="271" spans="1:14" s="22" customFormat="1" ht="15.75" customHeight="1" x14ac:dyDescent="0.25">
      <c r="A271" s="309" t="s">
        <v>419</v>
      </c>
      <c r="B271" s="277" t="s">
        <v>420</v>
      </c>
      <c r="C271" s="302" t="s">
        <v>16</v>
      </c>
      <c r="D271" s="201"/>
      <c r="E271" s="325"/>
      <c r="F271" s="326"/>
      <c r="G271" s="314"/>
      <c r="H271" s="316"/>
      <c r="I271" s="201"/>
      <c r="J271" s="201"/>
      <c r="K271" s="314"/>
      <c r="L271" s="292"/>
      <c r="M271" s="292"/>
      <c r="N271" s="82"/>
    </row>
    <row r="272" spans="1:14" s="22" customFormat="1" ht="15" x14ac:dyDescent="0.25">
      <c r="A272" s="309" t="s">
        <v>421</v>
      </c>
      <c r="B272" s="279" t="s">
        <v>399</v>
      </c>
      <c r="C272" s="302" t="s">
        <v>16</v>
      </c>
      <c r="D272" s="201"/>
      <c r="E272" s="325"/>
      <c r="F272" s="326"/>
      <c r="G272" s="314"/>
      <c r="H272" s="316"/>
      <c r="I272" s="201"/>
      <c r="J272" s="201"/>
      <c r="K272" s="314"/>
      <c r="L272" s="292"/>
      <c r="M272" s="292"/>
      <c r="N272" s="82"/>
    </row>
    <row r="273" spans="1:14" s="22" customFormat="1" ht="15" x14ac:dyDescent="0.25">
      <c r="A273" s="309" t="s">
        <v>422</v>
      </c>
      <c r="B273" s="277" t="s">
        <v>423</v>
      </c>
      <c r="C273" s="302" t="s">
        <v>16</v>
      </c>
      <c r="D273" s="201"/>
      <c r="E273" s="325"/>
      <c r="F273" s="326"/>
      <c r="G273" s="314"/>
      <c r="H273" s="316"/>
      <c r="I273" s="201"/>
      <c r="J273" s="201"/>
      <c r="K273" s="314"/>
      <c r="L273" s="292"/>
      <c r="M273" s="292"/>
      <c r="N273" s="82"/>
    </row>
    <row r="274" spans="1:14" s="22" customFormat="1" ht="15" x14ac:dyDescent="0.25">
      <c r="A274" s="309" t="s">
        <v>424</v>
      </c>
      <c r="B274" s="279" t="s">
        <v>399</v>
      </c>
      <c r="C274" s="302" t="s">
        <v>16</v>
      </c>
      <c r="D274" s="201"/>
      <c r="E274" s="325"/>
      <c r="F274" s="326"/>
      <c r="G274" s="314"/>
      <c r="H274" s="316"/>
      <c r="I274" s="201"/>
      <c r="J274" s="201"/>
      <c r="K274" s="314"/>
      <c r="L274" s="292"/>
      <c r="M274" s="292"/>
      <c r="N274" s="82"/>
    </row>
    <row r="275" spans="1:14" s="22" customFormat="1" ht="30" x14ac:dyDescent="0.25">
      <c r="A275" s="309" t="s">
        <v>425</v>
      </c>
      <c r="B275" s="278" t="s">
        <v>426</v>
      </c>
      <c r="C275" s="302" t="s">
        <v>16</v>
      </c>
      <c r="D275" s="201"/>
      <c r="E275" s="325"/>
      <c r="F275" s="326"/>
      <c r="G275" s="314"/>
      <c r="H275" s="316"/>
      <c r="I275" s="201"/>
      <c r="J275" s="201"/>
      <c r="K275" s="314"/>
      <c r="L275" s="292"/>
      <c r="M275" s="292"/>
      <c r="N275" s="82"/>
    </row>
    <row r="276" spans="1:14" s="22" customFormat="1" ht="15" x14ac:dyDescent="0.25">
      <c r="A276" s="309" t="s">
        <v>427</v>
      </c>
      <c r="B276" s="279" t="s">
        <v>399</v>
      </c>
      <c r="C276" s="302" t="s">
        <v>16</v>
      </c>
      <c r="D276" s="201"/>
      <c r="E276" s="325"/>
      <c r="F276" s="326"/>
      <c r="G276" s="314"/>
      <c r="H276" s="316"/>
      <c r="I276" s="201"/>
      <c r="J276" s="201"/>
      <c r="K276" s="314"/>
      <c r="L276" s="292"/>
      <c r="M276" s="292"/>
      <c r="N276" s="82"/>
    </row>
    <row r="277" spans="1:14" s="22" customFormat="1" ht="15" x14ac:dyDescent="0.25">
      <c r="A277" s="309" t="s">
        <v>428</v>
      </c>
      <c r="B277" s="279" t="s">
        <v>40</v>
      </c>
      <c r="C277" s="302" t="s">
        <v>16</v>
      </c>
      <c r="D277" s="201"/>
      <c r="E277" s="325"/>
      <c r="F277" s="326"/>
      <c r="G277" s="314"/>
      <c r="H277" s="316"/>
      <c r="I277" s="201"/>
      <c r="J277" s="201"/>
      <c r="K277" s="314"/>
      <c r="L277" s="292"/>
      <c r="M277" s="292"/>
      <c r="N277" s="82"/>
    </row>
    <row r="278" spans="1:14" s="22" customFormat="1" ht="15" x14ac:dyDescent="0.25">
      <c r="A278" s="309" t="s">
        <v>429</v>
      </c>
      <c r="B278" s="344" t="s">
        <v>399</v>
      </c>
      <c r="C278" s="302" t="s">
        <v>16</v>
      </c>
      <c r="D278" s="201"/>
      <c r="E278" s="325"/>
      <c r="F278" s="326"/>
      <c r="G278" s="314"/>
      <c r="H278" s="316"/>
      <c r="I278" s="201"/>
      <c r="J278" s="201"/>
      <c r="K278" s="314"/>
      <c r="L278" s="292"/>
      <c r="M278" s="292"/>
      <c r="N278" s="82"/>
    </row>
    <row r="279" spans="1:14" s="22" customFormat="1" ht="15" x14ac:dyDescent="0.25">
      <c r="A279" s="309" t="s">
        <v>430</v>
      </c>
      <c r="B279" s="279" t="s">
        <v>42</v>
      </c>
      <c r="C279" s="302" t="s">
        <v>16</v>
      </c>
      <c r="D279" s="201"/>
      <c r="E279" s="325"/>
      <c r="F279" s="326"/>
      <c r="G279" s="314"/>
      <c r="H279" s="316"/>
      <c r="I279" s="201"/>
      <c r="J279" s="201"/>
      <c r="K279" s="314"/>
      <c r="L279" s="292"/>
      <c r="M279" s="292"/>
      <c r="N279" s="82"/>
    </row>
    <row r="280" spans="1:14" s="22" customFormat="1" ht="15" x14ac:dyDescent="0.25">
      <c r="A280" s="309" t="s">
        <v>431</v>
      </c>
      <c r="B280" s="344" t="s">
        <v>399</v>
      </c>
      <c r="C280" s="302" t="s">
        <v>16</v>
      </c>
      <c r="D280" s="201"/>
      <c r="E280" s="325"/>
      <c r="F280" s="326"/>
      <c r="G280" s="314"/>
      <c r="H280" s="316"/>
      <c r="I280" s="201"/>
      <c r="J280" s="201"/>
      <c r="K280" s="314"/>
      <c r="L280" s="292"/>
      <c r="M280" s="292"/>
      <c r="N280" s="82"/>
    </row>
    <row r="281" spans="1:14" s="22" customFormat="1" ht="15" x14ac:dyDescent="0.25">
      <c r="A281" s="309" t="s">
        <v>432</v>
      </c>
      <c r="B281" s="278" t="s">
        <v>433</v>
      </c>
      <c r="C281" s="302" t="s">
        <v>16</v>
      </c>
      <c r="D281" s="201"/>
      <c r="E281" s="325"/>
      <c r="F281" s="326"/>
      <c r="G281" s="314"/>
      <c r="H281" s="316"/>
      <c r="I281" s="201"/>
      <c r="J281" s="201"/>
      <c r="K281" s="314"/>
      <c r="L281" s="292"/>
      <c r="M281" s="292"/>
      <c r="N281" s="82"/>
    </row>
    <row r="282" spans="1:14" s="22" customFormat="1" ht="15" x14ac:dyDescent="0.25">
      <c r="A282" s="375" t="s">
        <v>434</v>
      </c>
      <c r="B282" s="279" t="s">
        <v>399</v>
      </c>
      <c r="C282" s="302" t="s">
        <v>16</v>
      </c>
      <c r="D282" s="201"/>
      <c r="E282" s="325"/>
      <c r="F282" s="326"/>
      <c r="G282" s="314"/>
      <c r="H282" s="316"/>
      <c r="I282" s="201"/>
      <c r="J282" s="201"/>
      <c r="K282" s="314"/>
      <c r="L282" s="292"/>
      <c r="M282" s="292"/>
      <c r="N282" s="82"/>
    </row>
    <row r="283" spans="1:14" s="381" customFormat="1" ht="15" x14ac:dyDescent="0.2">
      <c r="A283" s="376" t="s">
        <v>435</v>
      </c>
      <c r="B283" s="377" t="s">
        <v>436</v>
      </c>
      <c r="C283" s="378" t="s">
        <v>16</v>
      </c>
      <c r="D283" s="379">
        <v>49.963999999999999</v>
      </c>
      <c r="E283" s="379">
        <v>86.751000000000005</v>
      </c>
      <c r="F283" s="379">
        <v>63.448</v>
      </c>
      <c r="G283" s="379">
        <v>102</v>
      </c>
      <c r="H283" s="35">
        <f>119.635-1.23</f>
        <v>118.405</v>
      </c>
      <c r="I283" s="379"/>
      <c r="J283" s="379"/>
      <c r="K283" s="379"/>
      <c r="L283" s="380"/>
      <c r="M283" s="380"/>
    </row>
    <row r="284" spans="1:14" s="22" customFormat="1" ht="15" x14ac:dyDescent="0.25">
      <c r="A284" s="309" t="s">
        <v>437</v>
      </c>
      <c r="B284" s="278" t="s">
        <v>438</v>
      </c>
      <c r="C284" s="302" t="s">
        <v>16</v>
      </c>
      <c r="D284" s="201"/>
      <c r="E284" s="325"/>
      <c r="F284" s="326"/>
      <c r="G284" s="314"/>
      <c r="H284" s="316"/>
      <c r="I284" s="201"/>
      <c r="J284" s="201"/>
      <c r="K284" s="314"/>
      <c r="L284" s="292"/>
      <c r="M284" s="292"/>
      <c r="N284" s="82"/>
    </row>
    <row r="285" spans="1:14" s="22" customFormat="1" ht="15" x14ac:dyDescent="0.25">
      <c r="A285" s="309" t="s">
        <v>439</v>
      </c>
      <c r="B285" s="279" t="s">
        <v>399</v>
      </c>
      <c r="C285" s="302" t="s">
        <v>16</v>
      </c>
      <c r="D285" s="201"/>
      <c r="E285" s="325"/>
      <c r="F285" s="326"/>
      <c r="G285" s="314"/>
      <c r="H285" s="316"/>
      <c r="I285" s="201"/>
      <c r="J285" s="201"/>
      <c r="K285" s="314"/>
      <c r="L285" s="292"/>
      <c r="M285" s="292"/>
      <c r="N285" s="82"/>
    </row>
    <row r="286" spans="1:14" s="22" customFormat="1" ht="15" x14ac:dyDescent="0.25">
      <c r="A286" s="309" t="s">
        <v>440</v>
      </c>
      <c r="B286" s="278" t="s">
        <v>441</v>
      </c>
      <c r="C286" s="302" t="s">
        <v>16</v>
      </c>
      <c r="D286" s="201"/>
      <c r="E286" s="325"/>
      <c r="F286" s="326"/>
      <c r="G286" s="314"/>
      <c r="H286" s="316"/>
      <c r="I286" s="201"/>
      <c r="J286" s="201"/>
      <c r="K286" s="314"/>
      <c r="L286" s="292"/>
      <c r="M286" s="292"/>
      <c r="N286" s="82"/>
    </row>
    <row r="287" spans="1:14" s="22" customFormat="1" ht="15" x14ac:dyDescent="0.25">
      <c r="A287" s="309" t="s">
        <v>442</v>
      </c>
      <c r="B287" s="279" t="s">
        <v>268</v>
      </c>
      <c r="C287" s="302" t="s">
        <v>16</v>
      </c>
      <c r="D287" s="201"/>
      <c r="E287" s="325"/>
      <c r="F287" s="326"/>
      <c r="G287" s="314"/>
      <c r="H287" s="316"/>
      <c r="I287" s="201"/>
      <c r="J287" s="201"/>
      <c r="K287" s="314"/>
      <c r="L287" s="292"/>
      <c r="M287" s="292"/>
      <c r="N287" s="82"/>
    </row>
    <row r="288" spans="1:14" s="22" customFormat="1" ht="15" x14ac:dyDescent="0.25">
      <c r="A288" s="309" t="s">
        <v>443</v>
      </c>
      <c r="B288" s="344" t="s">
        <v>399</v>
      </c>
      <c r="C288" s="302" t="s">
        <v>16</v>
      </c>
      <c r="D288" s="201"/>
      <c r="E288" s="325"/>
      <c r="F288" s="326"/>
      <c r="G288" s="314"/>
      <c r="H288" s="316"/>
      <c r="I288" s="201"/>
      <c r="J288" s="201"/>
      <c r="K288" s="314"/>
      <c r="L288" s="292"/>
      <c r="M288" s="292"/>
      <c r="N288" s="82"/>
    </row>
    <row r="289" spans="1:14" s="22" customFormat="1" ht="15" x14ac:dyDescent="0.25">
      <c r="A289" s="309" t="s">
        <v>444</v>
      </c>
      <c r="B289" s="279" t="s">
        <v>445</v>
      </c>
      <c r="C289" s="302" t="s">
        <v>16</v>
      </c>
      <c r="D289" s="201"/>
      <c r="E289" s="325"/>
      <c r="F289" s="326"/>
      <c r="G289" s="314"/>
      <c r="H289" s="316"/>
      <c r="I289" s="201"/>
      <c r="J289" s="201"/>
      <c r="K289" s="314"/>
      <c r="L289" s="292"/>
      <c r="M289" s="292"/>
      <c r="N289" s="82"/>
    </row>
    <row r="290" spans="1:14" s="22" customFormat="1" ht="15" x14ac:dyDescent="0.25">
      <c r="A290" s="309" t="s">
        <v>446</v>
      </c>
      <c r="B290" s="344" t="s">
        <v>399</v>
      </c>
      <c r="C290" s="302" t="s">
        <v>16</v>
      </c>
      <c r="D290" s="201"/>
      <c r="E290" s="325"/>
      <c r="F290" s="326"/>
      <c r="G290" s="314"/>
      <c r="H290" s="316"/>
      <c r="I290" s="201"/>
      <c r="J290" s="201"/>
      <c r="K290" s="314"/>
      <c r="L290" s="292"/>
      <c r="M290" s="292"/>
      <c r="N290" s="82"/>
    </row>
    <row r="291" spans="1:14" s="22" customFormat="1" ht="30" x14ac:dyDescent="0.25">
      <c r="A291" s="309" t="s">
        <v>447</v>
      </c>
      <c r="B291" s="278" t="s">
        <v>448</v>
      </c>
      <c r="C291" s="302" t="s">
        <v>16</v>
      </c>
      <c r="D291" s="201"/>
      <c r="E291" s="325"/>
      <c r="F291" s="326"/>
      <c r="G291" s="314"/>
      <c r="H291" s="316"/>
      <c r="I291" s="201"/>
      <c r="J291" s="201"/>
      <c r="K291" s="314"/>
      <c r="L291" s="292"/>
      <c r="M291" s="292"/>
      <c r="N291" s="82"/>
    </row>
    <row r="292" spans="1:14" s="22" customFormat="1" ht="15" x14ac:dyDescent="0.25">
      <c r="A292" s="375" t="s">
        <v>449</v>
      </c>
      <c r="B292" s="279" t="s">
        <v>399</v>
      </c>
      <c r="C292" s="302" t="s">
        <v>16</v>
      </c>
      <c r="D292" s="201"/>
      <c r="E292" s="325"/>
      <c r="F292" s="326"/>
      <c r="G292" s="314"/>
      <c r="H292" s="316"/>
      <c r="I292" s="201"/>
      <c r="J292" s="201"/>
      <c r="K292" s="314"/>
      <c r="L292" s="292"/>
      <c r="M292" s="292"/>
      <c r="N292" s="82"/>
    </row>
    <row r="293" spans="1:14" s="22" customFormat="1" ht="15" x14ac:dyDescent="0.25">
      <c r="A293" s="309" t="s">
        <v>450</v>
      </c>
      <c r="B293" s="278" t="s">
        <v>451</v>
      </c>
      <c r="C293" s="302" t="s">
        <v>16</v>
      </c>
      <c r="D293" s="201">
        <v>47.804000000000002</v>
      </c>
      <c r="E293" s="325">
        <v>77.423000000000002</v>
      </c>
      <c r="F293" s="314">
        <v>44.74</v>
      </c>
      <c r="G293" s="314">
        <v>15</v>
      </c>
      <c r="H293" s="316">
        <v>15.956</v>
      </c>
      <c r="I293" s="201"/>
      <c r="J293" s="201"/>
      <c r="K293" s="314"/>
      <c r="L293" s="292"/>
      <c r="M293" s="292"/>
      <c r="N293" s="82"/>
    </row>
    <row r="294" spans="1:14" s="22" customFormat="1" ht="15" x14ac:dyDescent="0.25">
      <c r="A294" s="375" t="s">
        <v>452</v>
      </c>
      <c r="B294" s="279" t="s">
        <v>399</v>
      </c>
      <c r="C294" s="302" t="s">
        <v>16</v>
      </c>
      <c r="D294" s="201"/>
      <c r="E294" s="325"/>
      <c r="F294" s="326"/>
      <c r="G294" s="314"/>
      <c r="H294" s="316">
        <v>0</v>
      </c>
      <c r="I294" s="201"/>
      <c r="J294" s="201"/>
      <c r="K294" s="314"/>
      <c r="L294" s="292"/>
      <c r="M294" s="292"/>
      <c r="N294" s="82"/>
    </row>
    <row r="295" spans="1:14" s="22" customFormat="1" ht="15" x14ac:dyDescent="0.25">
      <c r="A295" s="309" t="s">
        <v>453</v>
      </c>
      <c r="B295" s="278" t="s">
        <v>454</v>
      </c>
      <c r="C295" s="302" t="s">
        <v>16</v>
      </c>
      <c r="D295" s="201">
        <v>0.91300000000000003</v>
      </c>
      <c r="E295" s="325">
        <v>1.5529999999999999</v>
      </c>
      <c r="F295" s="314">
        <v>1.3919999999999999</v>
      </c>
      <c r="G295" s="314">
        <v>2.9</v>
      </c>
      <c r="H295" s="316">
        <v>3</v>
      </c>
      <c r="I295" s="201"/>
      <c r="J295" s="201"/>
      <c r="K295" s="314"/>
      <c r="L295" s="292"/>
      <c r="M295" s="292"/>
      <c r="N295" s="82"/>
    </row>
    <row r="296" spans="1:14" s="22" customFormat="1" ht="15" x14ac:dyDescent="0.25">
      <c r="A296" s="309" t="s">
        <v>455</v>
      </c>
      <c r="B296" s="279" t="s">
        <v>399</v>
      </c>
      <c r="C296" s="302" t="s">
        <v>16</v>
      </c>
      <c r="D296" s="201"/>
      <c r="E296" s="325"/>
      <c r="F296" s="326"/>
      <c r="G296" s="314"/>
      <c r="H296" s="316">
        <v>0</v>
      </c>
      <c r="I296" s="201"/>
      <c r="J296" s="201"/>
      <c r="K296" s="314"/>
      <c r="L296" s="292"/>
      <c r="M296" s="292"/>
      <c r="N296" s="82"/>
    </row>
    <row r="297" spans="1:14" s="22" customFormat="1" ht="15" x14ac:dyDescent="0.25">
      <c r="A297" s="309" t="s">
        <v>456</v>
      </c>
      <c r="B297" s="278" t="s">
        <v>457</v>
      </c>
      <c r="C297" s="302" t="s">
        <v>16</v>
      </c>
      <c r="D297" s="201">
        <v>1.165</v>
      </c>
      <c r="E297" s="325">
        <v>7.0510000000000002</v>
      </c>
      <c r="F297" s="314">
        <v>13.366</v>
      </c>
      <c r="G297" s="314"/>
      <c r="H297" s="316"/>
      <c r="I297" s="201"/>
      <c r="J297" s="201"/>
      <c r="K297" s="314"/>
      <c r="L297" s="292"/>
      <c r="M297" s="292"/>
      <c r="N297" s="82"/>
    </row>
    <row r="298" spans="1:14" s="22" customFormat="1" ht="15" x14ac:dyDescent="0.25">
      <c r="A298" s="309" t="s">
        <v>458</v>
      </c>
      <c r="B298" s="279" t="s">
        <v>399</v>
      </c>
      <c r="C298" s="302" t="s">
        <v>16</v>
      </c>
      <c r="D298" s="201"/>
      <c r="E298" s="325"/>
      <c r="F298" s="326"/>
      <c r="G298" s="314"/>
      <c r="H298" s="316"/>
      <c r="I298" s="201"/>
      <c r="J298" s="201"/>
      <c r="K298" s="314"/>
      <c r="L298" s="292"/>
      <c r="M298" s="292"/>
      <c r="N298" s="82"/>
    </row>
    <row r="299" spans="1:14" s="22" customFormat="1" ht="15" x14ac:dyDescent="0.25">
      <c r="A299" s="309" t="s">
        <v>459</v>
      </c>
      <c r="B299" s="278" t="s">
        <v>460</v>
      </c>
      <c r="C299" s="302" t="s">
        <v>16</v>
      </c>
      <c r="D299" s="201"/>
      <c r="E299" s="325"/>
      <c r="F299" s="326"/>
      <c r="G299" s="314"/>
      <c r="H299" s="316"/>
      <c r="I299" s="201"/>
      <c r="J299" s="201"/>
      <c r="K299" s="314"/>
      <c r="L299" s="292"/>
      <c r="M299" s="292"/>
      <c r="N299" s="82"/>
    </row>
    <row r="300" spans="1:14" s="22" customFormat="1" ht="15" x14ac:dyDescent="0.25">
      <c r="A300" s="309" t="s">
        <v>461</v>
      </c>
      <c r="B300" s="279" t="s">
        <v>399</v>
      </c>
      <c r="C300" s="302" t="s">
        <v>16</v>
      </c>
      <c r="D300" s="201"/>
      <c r="E300" s="325"/>
      <c r="F300" s="326"/>
      <c r="G300" s="314"/>
      <c r="H300" s="316"/>
      <c r="I300" s="201"/>
      <c r="J300" s="201"/>
      <c r="K300" s="314"/>
      <c r="L300" s="292"/>
      <c r="M300" s="292"/>
      <c r="N300" s="82"/>
    </row>
    <row r="301" spans="1:14" s="22" customFormat="1" ht="30" x14ac:dyDescent="0.25">
      <c r="A301" s="309" t="s">
        <v>462</v>
      </c>
      <c r="B301" s="278" t="s">
        <v>463</v>
      </c>
      <c r="C301" s="302" t="s">
        <v>16</v>
      </c>
      <c r="D301" s="201"/>
      <c r="E301" s="325"/>
      <c r="F301" s="326"/>
      <c r="G301" s="314"/>
      <c r="H301" s="316"/>
      <c r="I301" s="201"/>
      <c r="J301" s="201"/>
      <c r="K301" s="314"/>
      <c r="L301" s="292"/>
      <c r="M301" s="292"/>
      <c r="N301" s="82"/>
    </row>
    <row r="302" spans="1:14" s="22" customFormat="1" ht="15" x14ac:dyDescent="0.25">
      <c r="A302" s="336" t="s">
        <v>464</v>
      </c>
      <c r="B302" s="279" t="s">
        <v>399</v>
      </c>
      <c r="C302" s="302" t="s">
        <v>16</v>
      </c>
      <c r="D302" s="201"/>
      <c r="E302" s="325"/>
      <c r="F302" s="326"/>
      <c r="G302" s="314"/>
      <c r="H302" s="316"/>
      <c r="I302" s="201"/>
      <c r="J302" s="201"/>
      <c r="K302" s="314"/>
      <c r="L302" s="292"/>
      <c r="M302" s="292"/>
      <c r="N302" s="82"/>
    </row>
    <row r="303" spans="1:14" s="22" customFormat="1" ht="15" x14ac:dyDescent="0.25">
      <c r="A303" s="309" t="s">
        <v>465</v>
      </c>
      <c r="B303" s="278" t="s">
        <v>466</v>
      </c>
      <c r="C303" s="302" t="s">
        <v>16</v>
      </c>
      <c r="D303" s="201"/>
      <c r="E303" s="325"/>
      <c r="F303" s="326"/>
      <c r="G303" s="314"/>
      <c r="H303" s="316"/>
      <c r="I303" s="201"/>
      <c r="J303" s="201"/>
      <c r="K303" s="314"/>
      <c r="L303" s="292"/>
      <c r="M303" s="292"/>
      <c r="N303" s="82"/>
    </row>
    <row r="304" spans="1:14" s="22" customFormat="1" ht="15" x14ac:dyDescent="0.25">
      <c r="A304" s="382" t="s">
        <v>467</v>
      </c>
      <c r="B304" s="279" t="s">
        <v>399</v>
      </c>
      <c r="C304" s="302" t="s">
        <v>16</v>
      </c>
      <c r="D304" s="201"/>
      <c r="E304" s="325"/>
      <c r="F304" s="326"/>
      <c r="G304" s="314"/>
      <c r="H304" s="316"/>
      <c r="I304" s="201"/>
      <c r="J304" s="201"/>
      <c r="K304" s="314"/>
      <c r="L304" s="292"/>
      <c r="M304" s="292"/>
      <c r="N304" s="82"/>
    </row>
    <row r="305" spans="1:14" s="22" customFormat="1" ht="30" x14ac:dyDescent="0.25">
      <c r="A305" s="382" t="s">
        <v>468</v>
      </c>
      <c r="B305" s="357" t="s">
        <v>469</v>
      </c>
      <c r="C305" s="302" t="s">
        <v>470</v>
      </c>
      <c r="D305" s="201"/>
      <c r="E305" s="325"/>
      <c r="F305" s="326"/>
      <c r="G305" s="314"/>
      <c r="H305" s="316"/>
      <c r="I305" s="201"/>
      <c r="J305" s="201"/>
      <c r="K305" s="314"/>
      <c r="L305" s="292"/>
      <c r="M305" s="292"/>
      <c r="N305" s="82"/>
    </row>
    <row r="306" spans="1:14" s="22" customFormat="1" ht="15" x14ac:dyDescent="0.25">
      <c r="A306" s="382" t="s">
        <v>471</v>
      </c>
      <c r="B306" s="278" t="s">
        <v>472</v>
      </c>
      <c r="C306" s="302" t="s">
        <v>470</v>
      </c>
      <c r="D306" s="201"/>
      <c r="E306" s="325"/>
      <c r="F306" s="326"/>
      <c r="G306" s="314"/>
      <c r="H306" s="316"/>
      <c r="I306" s="201"/>
      <c r="J306" s="201"/>
      <c r="K306" s="314"/>
      <c r="L306" s="292"/>
      <c r="M306" s="292"/>
      <c r="N306" s="82"/>
    </row>
    <row r="307" spans="1:14" s="22" customFormat="1" ht="30" x14ac:dyDescent="0.25">
      <c r="A307" s="382" t="s">
        <v>473</v>
      </c>
      <c r="B307" s="278" t="s">
        <v>474</v>
      </c>
      <c r="C307" s="302" t="s">
        <v>470</v>
      </c>
      <c r="D307" s="201"/>
      <c r="E307" s="325"/>
      <c r="F307" s="326"/>
      <c r="G307" s="314"/>
      <c r="H307" s="316"/>
      <c r="I307" s="201"/>
      <c r="J307" s="201"/>
      <c r="K307" s="314"/>
      <c r="L307" s="292"/>
      <c r="M307" s="292"/>
      <c r="N307" s="82"/>
    </row>
    <row r="308" spans="1:14" s="22" customFormat="1" ht="30" x14ac:dyDescent="0.25">
      <c r="A308" s="382" t="s">
        <v>475</v>
      </c>
      <c r="B308" s="278" t="s">
        <v>476</v>
      </c>
      <c r="C308" s="302" t="s">
        <v>470</v>
      </c>
      <c r="D308" s="201"/>
      <c r="E308" s="325"/>
      <c r="F308" s="326"/>
      <c r="G308" s="314"/>
      <c r="H308" s="316"/>
      <c r="I308" s="201"/>
      <c r="J308" s="201"/>
      <c r="K308" s="314"/>
      <c r="L308" s="292"/>
      <c r="M308" s="292"/>
      <c r="N308" s="82"/>
    </row>
    <row r="309" spans="1:14" s="22" customFormat="1" ht="30" x14ac:dyDescent="0.25">
      <c r="A309" s="382" t="s">
        <v>477</v>
      </c>
      <c r="B309" s="278" t="s">
        <v>478</v>
      </c>
      <c r="C309" s="302" t="s">
        <v>470</v>
      </c>
      <c r="D309" s="201"/>
      <c r="E309" s="325"/>
      <c r="F309" s="326"/>
      <c r="G309" s="314"/>
      <c r="H309" s="316"/>
      <c r="I309" s="201"/>
      <c r="J309" s="201"/>
      <c r="K309" s="314"/>
      <c r="L309" s="292"/>
      <c r="M309" s="292"/>
      <c r="N309" s="82"/>
    </row>
    <row r="310" spans="1:14" s="22" customFormat="1" ht="15" x14ac:dyDescent="0.25">
      <c r="A310" s="382" t="s">
        <v>479</v>
      </c>
      <c r="B310" s="277" t="s">
        <v>480</v>
      </c>
      <c r="C310" s="302" t="s">
        <v>470</v>
      </c>
      <c r="D310" s="201"/>
      <c r="E310" s="325"/>
      <c r="F310" s="326"/>
      <c r="G310" s="314"/>
      <c r="H310" s="316"/>
      <c r="I310" s="201"/>
      <c r="J310" s="201"/>
      <c r="K310" s="314"/>
      <c r="L310" s="292"/>
      <c r="M310" s="292"/>
      <c r="N310" s="82"/>
    </row>
    <row r="311" spans="1:14" s="22" customFormat="1" ht="15" x14ac:dyDescent="0.25">
      <c r="A311" s="382" t="s">
        <v>481</v>
      </c>
      <c r="B311" s="277" t="s">
        <v>482</v>
      </c>
      <c r="C311" s="302" t="s">
        <v>470</v>
      </c>
      <c r="D311" s="201"/>
      <c r="E311" s="325"/>
      <c r="F311" s="326"/>
      <c r="G311" s="314"/>
      <c r="H311" s="316"/>
      <c r="I311" s="201"/>
      <c r="J311" s="201"/>
      <c r="K311" s="314"/>
      <c r="L311" s="292"/>
      <c r="M311" s="292"/>
      <c r="N311" s="82"/>
    </row>
    <row r="312" spans="1:14" s="22" customFormat="1" ht="15" x14ac:dyDescent="0.25">
      <c r="A312" s="382" t="s">
        <v>483</v>
      </c>
      <c r="B312" s="277" t="s">
        <v>484</v>
      </c>
      <c r="C312" s="302" t="s">
        <v>470</v>
      </c>
      <c r="D312" s="201"/>
      <c r="E312" s="325"/>
      <c r="F312" s="326"/>
      <c r="G312" s="314"/>
      <c r="H312" s="316"/>
      <c r="I312" s="201"/>
      <c r="J312" s="201"/>
      <c r="K312" s="314"/>
      <c r="L312" s="292"/>
      <c r="M312" s="292"/>
      <c r="N312" s="82"/>
    </row>
    <row r="313" spans="1:14" s="22" customFormat="1" ht="19.5" customHeight="1" x14ac:dyDescent="0.25">
      <c r="A313" s="382" t="s">
        <v>485</v>
      </c>
      <c r="B313" s="277" t="s">
        <v>486</v>
      </c>
      <c r="C313" s="302" t="s">
        <v>470</v>
      </c>
      <c r="D313" s="201"/>
      <c r="E313" s="325"/>
      <c r="F313" s="326"/>
      <c r="G313" s="314"/>
      <c r="H313" s="316"/>
      <c r="I313" s="201"/>
      <c r="J313" s="201"/>
      <c r="K313" s="314"/>
      <c r="L313" s="292"/>
      <c r="M313" s="292"/>
      <c r="N313" s="82"/>
    </row>
    <row r="314" spans="1:14" s="22" customFormat="1" ht="19.5" customHeight="1" x14ac:dyDescent="0.25">
      <c r="A314" s="382" t="s">
        <v>487</v>
      </c>
      <c r="B314" s="277" t="s">
        <v>488</v>
      </c>
      <c r="C314" s="302" t="s">
        <v>470</v>
      </c>
      <c r="D314" s="201"/>
      <c r="E314" s="325"/>
      <c r="F314" s="326"/>
      <c r="G314" s="314"/>
      <c r="H314" s="316"/>
      <c r="I314" s="201"/>
      <c r="J314" s="201"/>
      <c r="K314" s="314"/>
      <c r="L314" s="292"/>
      <c r="M314" s="292"/>
      <c r="N314" s="82"/>
    </row>
    <row r="315" spans="1:14" s="22" customFormat="1" ht="36.75" customHeight="1" x14ac:dyDescent="0.25">
      <c r="A315" s="382" t="s">
        <v>489</v>
      </c>
      <c r="B315" s="278" t="s">
        <v>490</v>
      </c>
      <c r="C315" s="302" t="s">
        <v>470</v>
      </c>
      <c r="D315" s="201"/>
      <c r="E315" s="325"/>
      <c r="F315" s="326"/>
      <c r="G315" s="314"/>
      <c r="H315" s="316"/>
      <c r="I315" s="201"/>
      <c r="J315" s="201"/>
      <c r="K315" s="314"/>
      <c r="L315" s="292"/>
      <c r="M315" s="292"/>
      <c r="N315" s="82"/>
    </row>
    <row r="316" spans="1:14" s="22" customFormat="1" ht="19.5" customHeight="1" x14ac:dyDescent="0.25">
      <c r="A316" s="382" t="s">
        <v>491</v>
      </c>
      <c r="B316" s="280" t="s">
        <v>40</v>
      </c>
      <c r="C316" s="302" t="s">
        <v>470</v>
      </c>
      <c r="D316" s="201"/>
      <c r="E316" s="325"/>
      <c r="F316" s="326"/>
      <c r="G316" s="314"/>
      <c r="H316" s="316"/>
      <c r="I316" s="201"/>
      <c r="J316" s="201"/>
      <c r="K316" s="314"/>
      <c r="L316" s="292"/>
      <c r="M316" s="292"/>
      <c r="N316" s="82"/>
    </row>
    <row r="317" spans="1:14" s="22" customFormat="1" ht="19.5" customHeight="1" x14ac:dyDescent="0.25">
      <c r="A317" s="382" t="s">
        <v>492</v>
      </c>
      <c r="B317" s="280" t="s">
        <v>42</v>
      </c>
      <c r="C317" s="302" t="s">
        <v>470</v>
      </c>
      <c r="D317" s="201"/>
      <c r="E317" s="325"/>
      <c r="F317" s="326"/>
      <c r="G317" s="314"/>
      <c r="H317" s="316"/>
      <c r="I317" s="201"/>
      <c r="J317" s="201"/>
      <c r="K317" s="314"/>
      <c r="L317" s="298"/>
      <c r="M317" s="298"/>
      <c r="N317" s="82"/>
    </row>
    <row r="318" spans="1:14" s="22" customFormat="1" ht="23.25" customHeight="1" x14ac:dyDescent="0.2">
      <c r="A318" s="486" t="s">
        <v>493</v>
      </c>
      <c r="B318" s="486"/>
      <c r="C318" s="486"/>
      <c r="D318" s="486"/>
      <c r="E318" s="486"/>
      <c r="F318" s="486"/>
      <c r="G318" s="486"/>
      <c r="H318" s="486"/>
      <c r="I318" s="486"/>
      <c r="J318" s="486"/>
      <c r="K318" s="486"/>
      <c r="L318" s="292"/>
      <c r="M318" s="292"/>
      <c r="N318" s="82"/>
    </row>
    <row r="319" spans="1:14" s="29" customFormat="1" ht="28.5" x14ac:dyDescent="0.2">
      <c r="A319" s="383" t="s">
        <v>494</v>
      </c>
      <c r="B319" s="306" t="s">
        <v>495</v>
      </c>
      <c r="C319" s="307" t="s">
        <v>225</v>
      </c>
      <c r="D319" s="384" t="s">
        <v>496</v>
      </c>
      <c r="E319" s="384" t="s">
        <v>496</v>
      </c>
      <c r="F319" s="385" t="s">
        <v>496</v>
      </c>
      <c r="G319" s="385" t="s">
        <v>496</v>
      </c>
      <c r="H319" s="388" t="s">
        <v>496</v>
      </c>
      <c r="I319" s="385" t="s">
        <v>496</v>
      </c>
      <c r="J319" s="385" t="s">
        <v>496</v>
      </c>
      <c r="K319" s="385" t="s">
        <v>496</v>
      </c>
      <c r="L319" s="292"/>
      <c r="M319" s="292"/>
      <c r="N319" s="79"/>
    </row>
    <row r="320" spans="1:14" ht="15" outlineLevel="2" x14ac:dyDescent="0.25">
      <c r="A320" s="382" t="s">
        <v>497</v>
      </c>
      <c r="B320" s="357" t="s">
        <v>498</v>
      </c>
      <c r="C320" s="302" t="s">
        <v>499</v>
      </c>
      <c r="D320" s="201"/>
      <c r="E320" s="325"/>
      <c r="F320" s="314"/>
      <c r="G320" s="314"/>
      <c r="H320" s="316"/>
      <c r="I320" s="314"/>
      <c r="J320" s="314"/>
      <c r="K320" s="314"/>
      <c r="L320" s="292"/>
      <c r="M320" s="292"/>
    </row>
    <row r="321" spans="1:13" ht="15" outlineLevel="2" x14ac:dyDescent="0.25">
      <c r="A321" s="382" t="s">
        <v>500</v>
      </c>
      <c r="B321" s="357" t="s">
        <v>501</v>
      </c>
      <c r="C321" s="302" t="s">
        <v>502</v>
      </c>
      <c r="D321" s="201"/>
      <c r="E321" s="325"/>
      <c r="F321" s="314"/>
      <c r="G321" s="314"/>
      <c r="H321" s="316"/>
      <c r="I321" s="314"/>
      <c r="J321" s="314"/>
      <c r="K321" s="314"/>
      <c r="L321" s="292"/>
      <c r="M321" s="292"/>
    </row>
    <row r="322" spans="1:13" ht="15" outlineLevel="2" x14ac:dyDescent="0.25">
      <c r="A322" s="382" t="s">
        <v>503</v>
      </c>
      <c r="B322" s="357" t="s">
        <v>504</v>
      </c>
      <c r="C322" s="302" t="s">
        <v>499</v>
      </c>
      <c r="D322" s="201"/>
      <c r="E322" s="325"/>
      <c r="F322" s="314"/>
      <c r="G322" s="314"/>
      <c r="H322" s="316"/>
      <c r="I322" s="314"/>
      <c r="J322" s="314"/>
      <c r="K322" s="314"/>
      <c r="L322" s="292"/>
      <c r="M322" s="292"/>
    </row>
    <row r="323" spans="1:13" ht="15" outlineLevel="2" x14ac:dyDescent="0.25">
      <c r="A323" s="382" t="s">
        <v>505</v>
      </c>
      <c r="B323" s="357" t="s">
        <v>506</v>
      </c>
      <c r="C323" s="302" t="s">
        <v>502</v>
      </c>
      <c r="D323" s="201"/>
      <c r="E323" s="325"/>
      <c r="F323" s="314"/>
      <c r="G323" s="314"/>
      <c r="H323" s="316"/>
      <c r="I323" s="314"/>
      <c r="J323" s="314"/>
      <c r="K323" s="314"/>
      <c r="L323" s="292"/>
      <c r="M323" s="292"/>
    </row>
    <row r="324" spans="1:13" ht="15" outlineLevel="2" x14ac:dyDescent="0.25">
      <c r="A324" s="382" t="s">
        <v>507</v>
      </c>
      <c r="B324" s="357" t="s">
        <v>508</v>
      </c>
      <c r="C324" s="302" t="s">
        <v>509</v>
      </c>
      <c r="D324" s="201"/>
      <c r="E324" s="325"/>
      <c r="F324" s="314"/>
      <c r="G324" s="314"/>
      <c r="H324" s="316"/>
      <c r="I324" s="314"/>
      <c r="J324" s="314"/>
      <c r="K324" s="314"/>
      <c r="L324" s="292"/>
      <c r="M324" s="292"/>
    </row>
    <row r="325" spans="1:13" ht="15" outlineLevel="2" x14ac:dyDescent="0.25">
      <c r="A325" s="382" t="s">
        <v>510</v>
      </c>
      <c r="B325" s="357" t="s">
        <v>511</v>
      </c>
      <c r="C325" s="302" t="s">
        <v>225</v>
      </c>
      <c r="D325" s="386" t="s">
        <v>496</v>
      </c>
      <c r="E325" s="386" t="s">
        <v>496</v>
      </c>
      <c r="F325" s="311" t="s">
        <v>496</v>
      </c>
      <c r="G325" s="311" t="s">
        <v>496</v>
      </c>
      <c r="H325" s="399" t="s">
        <v>496</v>
      </c>
      <c r="I325" s="311" t="s">
        <v>496</v>
      </c>
      <c r="J325" s="311" t="s">
        <v>496</v>
      </c>
      <c r="K325" s="311" t="s">
        <v>496</v>
      </c>
      <c r="L325" s="292"/>
      <c r="M325" s="292"/>
    </row>
    <row r="326" spans="1:13" ht="15" outlineLevel="2" x14ac:dyDescent="0.25">
      <c r="A326" s="382" t="s">
        <v>512</v>
      </c>
      <c r="B326" s="278" t="s">
        <v>513</v>
      </c>
      <c r="C326" s="302" t="s">
        <v>509</v>
      </c>
      <c r="D326" s="201"/>
      <c r="E326" s="325"/>
      <c r="F326" s="314"/>
      <c r="G326" s="314"/>
      <c r="H326" s="316"/>
      <c r="I326" s="314"/>
      <c r="J326" s="314"/>
      <c r="K326" s="314"/>
      <c r="L326" s="292"/>
      <c r="M326" s="292"/>
    </row>
    <row r="327" spans="1:13" ht="15" outlineLevel="2" x14ac:dyDescent="0.25">
      <c r="A327" s="382" t="s">
        <v>514</v>
      </c>
      <c r="B327" s="278" t="s">
        <v>515</v>
      </c>
      <c r="C327" s="302" t="s">
        <v>516</v>
      </c>
      <c r="D327" s="201"/>
      <c r="E327" s="325"/>
      <c r="F327" s="314"/>
      <c r="G327" s="314"/>
      <c r="H327" s="316"/>
      <c r="I327" s="314"/>
      <c r="J327" s="314"/>
      <c r="K327" s="314"/>
      <c r="L327" s="292"/>
      <c r="M327" s="292"/>
    </row>
    <row r="328" spans="1:13" ht="15" outlineLevel="2" x14ac:dyDescent="0.25">
      <c r="A328" s="382" t="s">
        <v>517</v>
      </c>
      <c r="B328" s="357" t="s">
        <v>518</v>
      </c>
      <c r="C328" s="302" t="s">
        <v>225</v>
      </c>
      <c r="D328" s="386" t="s">
        <v>496</v>
      </c>
      <c r="E328" s="386" t="s">
        <v>496</v>
      </c>
      <c r="F328" s="311" t="s">
        <v>496</v>
      </c>
      <c r="G328" s="311" t="s">
        <v>496</v>
      </c>
      <c r="H328" s="399" t="s">
        <v>496</v>
      </c>
      <c r="I328" s="311" t="s">
        <v>496</v>
      </c>
      <c r="J328" s="311" t="s">
        <v>496</v>
      </c>
      <c r="K328" s="311" t="s">
        <v>496</v>
      </c>
      <c r="L328" s="292"/>
      <c r="M328" s="292"/>
    </row>
    <row r="329" spans="1:13" ht="15" outlineLevel="2" x14ac:dyDescent="0.25">
      <c r="A329" s="382" t="s">
        <v>519</v>
      </c>
      <c r="B329" s="278" t="s">
        <v>513</v>
      </c>
      <c r="C329" s="302" t="s">
        <v>509</v>
      </c>
      <c r="D329" s="201"/>
      <c r="E329" s="325"/>
      <c r="F329" s="314"/>
      <c r="G329" s="314"/>
      <c r="H329" s="316"/>
      <c r="I329" s="314"/>
      <c r="J329" s="314"/>
      <c r="K329" s="314"/>
      <c r="L329" s="292"/>
      <c r="M329" s="292"/>
    </row>
    <row r="330" spans="1:13" ht="15" outlineLevel="2" x14ac:dyDescent="0.25">
      <c r="A330" s="382" t="s">
        <v>520</v>
      </c>
      <c r="B330" s="278" t="s">
        <v>521</v>
      </c>
      <c r="C330" s="302" t="s">
        <v>499</v>
      </c>
      <c r="D330" s="201"/>
      <c r="E330" s="325"/>
      <c r="F330" s="314"/>
      <c r="G330" s="314"/>
      <c r="H330" s="316"/>
      <c r="I330" s="314"/>
      <c r="J330" s="314"/>
      <c r="K330" s="314"/>
      <c r="L330" s="292"/>
      <c r="M330" s="292"/>
    </row>
    <row r="331" spans="1:13" ht="15" outlineLevel="2" x14ac:dyDescent="0.25">
      <c r="A331" s="382" t="s">
        <v>522</v>
      </c>
      <c r="B331" s="278" t="s">
        <v>515</v>
      </c>
      <c r="C331" s="302" t="s">
        <v>516</v>
      </c>
      <c r="D331" s="201"/>
      <c r="E331" s="325"/>
      <c r="F331" s="314"/>
      <c r="G331" s="314"/>
      <c r="H331" s="316"/>
      <c r="I331" s="314"/>
      <c r="J331" s="314"/>
      <c r="K331" s="314"/>
      <c r="L331" s="292"/>
      <c r="M331" s="292"/>
    </row>
    <row r="332" spans="1:13" ht="15" outlineLevel="2" x14ac:dyDescent="0.25">
      <c r="A332" s="382" t="s">
        <v>523</v>
      </c>
      <c r="B332" s="357" t="s">
        <v>524</v>
      </c>
      <c r="C332" s="302" t="s">
        <v>225</v>
      </c>
      <c r="D332" s="386" t="s">
        <v>496</v>
      </c>
      <c r="E332" s="386" t="s">
        <v>496</v>
      </c>
      <c r="F332" s="311" t="s">
        <v>496</v>
      </c>
      <c r="G332" s="311" t="s">
        <v>496</v>
      </c>
      <c r="H332" s="399" t="s">
        <v>496</v>
      </c>
      <c r="I332" s="311" t="s">
        <v>496</v>
      </c>
      <c r="J332" s="311" t="s">
        <v>496</v>
      </c>
      <c r="K332" s="311" t="s">
        <v>496</v>
      </c>
      <c r="L332" s="292"/>
      <c r="M332" s="292"/>
    </row>
    <row r="333" spans="1:13" ht="15" outlineLevel="2" x14ac:dyDescent="0.25">
      <c r="A333" s="382" t="s">
        <v>525</v>
      </c>
      <c r="B333" s="278" t="s">
        <v>513</v>
      </c>
      <c r="C333" s="302" t="s">
        <v>509</v>
      </c>
      <c r="D333" s="201"/>
      <c r="E333" s="325"/>
      <c r="F333" s="314"/>
      <c r="G333" s="314"/>
      <c r="H333" s="316"/>
      <c r="I333" s="314"/>
      <c r="J333" s="314"/>
      <c r="K333" s="314"/>
      <c r="L333" s="292"/>
      <c r="M333" s="292"/>
    </row>
    <row r="334" spans="1:13" ht="15" outlineLevel="2" x14ac:dyDescent="0.25">
      <c r="A334" s="382" t="s">
        <v>526</v>
      </c>
      <c r="B334" s="278" t="s">
        <v>515</v>
      </c>
      <c r="C334" s="302" t="s">
        <v>516</v>
      </c>
      <c r="D334" s="201"/>
      <c r="E334" s="325"/>
      <c r="F334" s="314"/>
      <c r="G334" s="314"/>
      <c r="H334" s="316"/>
      <c r="I334" s="314"/>
      <c r="J334" s="314"/>
      <c r="K334" s="314"/>
      <c r="L334" s="292"/>
      <c r="M334" s="292"/>
    </row>
    <row r="335" spans="1:13" ht="15" outlineLevel="2" x14ac:dyDescent="0.25">
      <c r="A335" s="382" t="s">
        <v>527</v>
      </c>
      <c r="B335" s="357" t="s">
        <v>528</v>
      </c>
      <c r="C335" s="302" t="s">
        <v>225</v>
      </c>
      <c r="D335" s="386" t="s">
        <v>496</v>
      </c>
      <c r="E335" s="386" t="s">
        <v>496</v>
      </c>
      <c r="F335" s="311" t="s">
        <v>496</v>
      </c>
      <c r="G335" s="311" t="s">
        <v>496</v>
      </c>
      <c r="H335" s="399" t="s">
        <v>496</v>
      </c>
      <c r="I335" s="311" t="s">
        <v>496</v>
      </c>
      <c r="J335" s="311" t="s">
        <v>496</v>
      </c>
      <c r="K335" s="311" t="s">
        <v>496</v>
      </c>
      <c r="L335" s="292"/>
      <c r="M335" s="292"/>
    </row>
    <row r="336" spans="1:13" ht="15" outlineLevel="2" x14ac:dyDescent="0.25">
      <c r="A336" s="382" t="s">
        <v>529</v>
      </c>
      <c r="B336" s="278" t="s">
        <v>513</v>
      </c>
      <c r="C336" s="302" t="s">
        <v>509</v>
      </c>
      <c r="D336" s="201"/>
      <c r="E336" s="325"/>
      <c r="F336" s="314"/>
      <c r="G336" s="314"/>
      <c r="H336" s="316"/>
      <c r="I336" s="314"/>
      <c r="J336" s="314"/>
      <c r="K336" s="314"/>
      <c r="L336" s="292"/>
      <c r="M336" s="292"/>
    </row>
    <row r="337" spans="1:14" ht="15" outlineLevel="2" x14ac:dyDescent="0.25">
      <c r="A337" s="382" t="s">
        <v>530</v>
      </c>
      <c r="B337" s="278" t="s">
        <v>521</v>
      </c>
      <c r="C337" s="302" t="s">
        <v>499</v>
      </c>
      <c r="D337" s="201"/>
      <c r="E337" s="325"/>
      <c r="F337" s="314"/>
      <c r="G337" s="314"/>
      <c r="H337" s="316"/>
      <c r="I337" s="314"/>
      <c r="J337" s="314"/>
      <c r="K337" s="314"/>
      <c r="L337" s="292"/>
      <c r="M337" s="292"/>
    </row>
    <row r="338" spans="1:14" ht="15" outlineLevel="2" x14ac:dyDescent="0.25">
      <c r="A338" s="382" t="s">
        <v>531</v>
      </c>
      <c r="B338" s="278" t="s">
        <v>515</v>
      </c>
      <c r="C338" s="302" t="s">
        <v>516</v>
      </c>
      <c r="D338" s="201"/>
      <c r="E338" s="325"/>
      <c r="F338" s="314"/>
      <c r="G338" s="314"/>
      <c r="H338" s="316"/>
      <c r="I338" s="314"/>
      <c r="J338" s="314"/>
      <c r="K338" s="314"/>
      <c r="L338" s="292"/>
      <c r="M338" s="292"/>
    </row>
    <row r="339" spans="1:14" s="29" customFormat="1" ht="14.25" x14ac:dyDescent="0.2">
      <c r="A339" s="383" t="s">
        <v>532</v>
      </c>
      <c r="B339" s="306" t="s">
        <v>533</v>
      </c>
      <c r="C339" s="307" t="s">
        <v>225</v>
      </c>
      <c r="D339" s="384" t="s">
        <v>496</v>
      </c>
      <c r="E339" s="384" t="s">
        <v>496</v>
      </c>
      <c r="F339" s="385" t="s">
        <v>496</v>
      </c>
      <c r="G339" s="385" t="s">
        <v>496</v>
      </c>
      <c r="H339" s="388" t="s">
        <v>496</v>
      </c>
      <c r="I339" s="385" t="s">
        <v>496</v>
      </c>
      <c r="J339" s="385" t="s">
        <v>496</v>
      </c>
      <c r="K339" s="385" t="s">
        <v>496</v>
      </c>
      <c r="L339" s="292"/>
      <c r="M339" s="292"/>
      <c r="N339" s="79"/>
    </row>
    <row r="340" spans="1:14" ht="15" x14ac:dyDescent="0.25">
      <c r="A340" s="382" t="s">
        <v>534</v>
      </c>
      <c r="B340" s="357" t="s">
        <v>535</v>
      </c>
      <c r="C340" s="302" t="s">
        <v>509</v>
      </c>
      <c r="D340" s="108">
        <v>375.36504500000001</v>
      </c>
      <c r="E340" s="108">
        <v>403.492885</v>
      </c>
      <c r="F340" s="108">
        <v>427.00029019999999</v>
      </c>
      <c r="G340" s="387">
        <f>G341</f>
        <v>367.08023000000003</v>
      </c>
      <c r="H340" s="405">
        <f>H341</f>
        <v>331.69284099999999</v>
      </c>
      <c r="I340" s="314">
        <f t="shared" ref="I340:I350" si="4">H340-G340</f>
        <v>-35.387389000000042</v>
      </c>
      <c r="J340" s="314">
        <f t="shared" ref="J340:J350" si="5">H340/G340</f>
        <v>0.90359767127747515</v>
      </c>
      <c r="K340" s="314"/>
      <c r="L340" s="292"/>
      <c r="M340" s="292"/>
    </row>
    <row r="341" spans="1:14" ht="30" x14ac:dyDescent="0.25">
      <c r="A341" s="382" t="s">
        <v>536</v>
      </c>
      <c r="B341" s="278" t="s">
        <v>537</v>
      </c>
      <c r="C341" s="302" t="s">
        <v>509</v>
      </c>
      <c r="D341" s="108">
        <v>375.36504500000001</v>
      </c>
      <c r="E341" s="108">
        <v>403.492885</v>
      </c>
      <c r="F341" s="108">
        <v>427.00029019999999</v>
      </c>
      <c r="G341" s="387">
        <f>SUM(G342:G343)</f>
        <v>367.08023000000003</v>
      </c>
      <c r="H341" s="405">
        <f>SUM(H342:H343)</f>
        <v>331.69284099999999</v>
      </c>
      <c r="I341" s="314">
        <f t="shared" si="4"/>
        <v>-35.387389000000042</v>
      </c>
      <c r="J341" s="314">
        <f t="shared" si="5"/>
        <v>0.90359767127747515</v>
      </c>
      <c r="K341" s="314"/>
      <c r="L341" s="292"/>
      <c r="M341" s="292"/>
    </row>
    <row r="342" spans="1:14" ht="15" x14ac:dyDescent="0.25">
      <c r="A342" s="382" t="s">
        <v>538</v>
      </c>
      <c r="B342" s="280" t="s">
        <v>539</v>
      </c>
      <c r="C342" s="302" t="s">
        <v>509</v>
      </c>
      <c r="D342" s="108">
        <v>125.30194</v>
      </c>
      <c r="E342" s="108">
        <v>123.818991</v>
      </c>
      <c r="F342" s="108">
        <v>120.50348820000001</v>
      </c>
      <c r="G342" s="387">
        <v>62.865920000000003</v>
      </c>
      <c r="H342" s="405">
        <v>51.601602</v>
      </c>
      <c r="I342" s="314">
        <f t="shared" si="4"/>
        <v>-11.264318000000003</v>
      </c>
      <c r="J342" s="314">
        <f t="shared" si="5"/>
        <v>0.82081996095817888</v>
      </c>
      <c r="K342" s="314"/>
      <c r="L342" s="292"/>
      <c r="M342" s="292"/>
    </row>
    <row r="343" spans="1:14" ht="15" x14ac:dyDescent="0.25">
      <c r="A343" s="382" t="s">
        <v>540</v>
      </c>
      <c r="B343" s="280" t="s">
        <v>541</v>
      </c>
      <c r="C343" s="302" t="s">
        <v>509</v>
      </c>
      <c r="D343" s="108">
        <v>250.06310500000001</v>
      </c>
      <c r="E343" s="108">
        <v>279.67389400000002</v>
      </c>
      <c r="F343" s="108">
        <v>306.496802</v>
      </c>
      <c r="G343" s="387">
        <v>304.21431000000001</v>
      </c>
      <c r="H343" s="405">
        <v>280.09123899999997</v>
      </c>
      <c r="I343" s="314">
        <f t="shared" si="4"/>
        <v>-24.123071000000039</v>
      </c>
      <c r="J343" s="314">
        <f t="shared" si="5"/>
        <v>0.92070369405042107</v>
      </c>
      <c r="K343" s="314"/>
      <c r="L343" s="292"/>
      <c r="M343" s="292"/>
    </row>
    <row r="344" spans="1:14" ht="15" x14ac:dyDescent="0.25">
      <c r="A344" s="382" t="s">
        <v>542</v>
      </c>
      <c r="B344" s="357" t="s">
        <v>543</v>
      </c>
      <c r="C344" s="302" t="s">
        <v>509</v>
      </c>
      <c r="D344" s="108">
        <v>9.6705099999999895</v>
      </c>
      <c r="E344" s="108">
        <v>9.7800670000000007</v>
      </c>
      <c r="F344" s="108">
        <v>10.139288799999999</v>
      </c>
      <c r="G344" s="387">
        <v>8.3341999999999992</v>
      </c>
      <c r="H344" s="405">
        <v>7.1088399999999998</v>
      </c>
      <c r="I344" s="314">
        <f t="shared" si="4"/>
        <v>-1.2253599999999993</v>
      </c>
      <c r="J344" s="314">
        <f t="shared" si="5"/>
        <v>0.85297209090254622</v>
      </c>
      <c r="K344" s="314"/>
      <c r="L344" s="292"/>
      <c r="M344" s="292"/>
    </row>
    <row r="345" spans="1:14" ht="15" x14ac:dyDescent="0.25">
      <c r="A345" s="382" t="s">
        <v>544</v>
      </c>
      <c r="B345" s="357" t="s">
        <v>545</v>
      </c>
      <c r="C345" s="302" t="s">
        <v>499</v>
      </c>
      <c r="D345" s="108">
        <v>47.789966666666665</v>
      </c>
      <c r="E345" s="108">
        <v>63.607166666666664</v>
      </c>
      <c r="F345" s="108">
        <v>50.305311829082264</v>
      </c>
      <c r="G345" s="387">
        <f>G346</f>
        <v>50.919519999999999</v>
      </c>
      <c r="H345" s="405">
        <f>H346</f>
        <v>50.919519999999999</v>
      </c>
      <c r="I345" s="314">
        <f t="shared" si="4"/>
        <v>0</v>
      </c>
      <c r="J345" s="314">
        <f t="shared" si="5"/>
        <v>1</v>
      </c>
      <c r="K345" s="314"/>
      <c r="L345" s="292"/>
      <c r="M345" s="292"/>
    </row>
    <row r="346" spans="1:14" ht="30" x14ac:dyDescent="0.25">
      <c r="A346" s="382" t="s">
        <v>546</v>
      </c>
      <c r="B346" s="278" t="s">
        <v>547</v>
      </c>
      <c r="C346" s="302" t="s">
        <v>499</v>
      </c>
      <c r="D346" s="108">
        <v>47.789966666666665</v>
      </c>
      <c r="E346" s="108">
        <v>63.607166666666664</v>
      </c>
      <c r="F346" s="108">
        <v>50.305311829082264</v>
      </c>
      <c r="G346" s="387">
        <f>SUM(G347:G348)</f>
        <v>50.919519999999999</v>
      </c>
      <c r="H346" s="405">
        <f>SUM(H347:H348)</f>
        <v>50.919519999999999</v>
      </c>
      <c r="I346" s="314">
        <f t="shared" si="4"/>
        <v>0</v>
      </c>
      <c r="J346" s="314">
        <f t="shared" si="5"/>
        <v>1</v>
      </c>
      <c r="K346" s="314"/>
      <c r="L346" s="292"/>
      <c r="M346" s="292"/>
    </row>
    <row r="347" spans="1:14" ht="15" x14ac:dyDescent="0.25">
      <c r="A347" s="382" t="s">
        <v>548</v>
      </c>
      <c r="B347" s="280" t="s">
        <v>539</v>
      </c>
      <c r="C347" s="302" t="s">
        <v>499</v>
      </c>
      <c r="D347" s="108">
        <v>15.964083333333333</v>
      </c>
      <c r="E347" s="108">
        <v>19.537266666666667</v>
      </c>
      <c r="F347" s="108">
        <v>14.196630984849703</v>
      </c>
      <c r="G347" s="387">
        <v>10.98185</v>
      </c>
      <c r="H347" s="405">
        <v>10.98185</v>
      </c>
      <c r="I347" s="314">
        <f t="shared" si="4"/>
        <v>0</v>
      </c>
      <c r="J347" s="314">
        <f t="shared" si="5"/>
        <v>1</v>
      </c>
      <c r="K347" s="314"/>
      <c r="L347" s="292"/>
      <c r="M347" s="292"/>
    </row>
    <row r="348" spans="1:14" ht="15" x14ac:dyDescent="0.25">
      <c r="A348" s="382" t="s">
        <v>549</v>
      </c>
      <c r="B348" s="280" t="s">
        <v>541</v>
      </c>
      <c r="C348" s="302" t="s">
        <v>499</v>
      </c>
      <c r="D348" s="108">
        <v>31.82588333333333</v>
      </c>
      <c r="E348" s="108">
        <v>44.069899999999997</v>
      </c>
      <c r="F348" s="108">
        <v>36.108680844232559</v>
      </c>
      <c r="G348" s="387">
        <v>39.937669999999997</v>
      </c>
      <c r="H348" s="405">
        <v>39.937669999999997</v>
      </c>
      <c r="I348" s="314">
        <f t="shared" si="4"/>
        <v>0</v>
      </c>
      <c r="J348" s="314">
        <f t="shared" si="5"/>
        <v>1</v>
      </c>
      <c r="K348" s="314"/>
      <c r="L348" s="292"/>
      <c r="M348" s="292"/>
    </row>
    <row r="349" spans="1:14" ht="15" x14ac:dyDescent="0.25">
      <c r="A349" s="382" t="s">
        <v>550</v>
      </c>
      <c r="B349" s="357" t="s">
        <v>551</v>
      </c>
      <c r="C349" s="302" t="s">
        <v>552</v>
      </c>
      <c r="D349" s="35">
        <v>3096.82</v>
      </c>
      <c r="E349" s="35">
        <v>3639.08</v>
      </c>
      <c r="F349" s="35">
        <v>3737.75</v>
      </c>
      <c r="G349" s="35">
        <v>3169.07</v>
      </c>
      <c r="H349" s="406">
        <v>3161.25</v>
      </c>
      <c r="I349" s="314">
        <f t="shared" si="4"/>
        <v>-7.8200000000001637</v>
      </c>
      <c r="J349" s="314">
        <f t="shared" si="5"/>
        <v>0.99753239909500258</v>
      </c>
      <c r="K349" s="314"/>
      <c r="L349" s="292"/>
      <c r="M349" s="292"/>
    </row>
    <row r="350" spans="1:14" ht="30" x14ac:dyDescent="0.25">
      <c r="A350" s="382" t="s">
        <v>553</v>
      </c>
      <c r="B350" s="278" t="s">
        <v>554</v>
      </c>
      <c r="C350" s="302" t="s">
        <v>16</v>
      </c>
      <c r="D350" s="201">
        <v>178.79175000000001</v>
      </c>
      <c r="E350" s="35">
        <v>194.06473000000005</v>
      </c>
      <c r="F350" s="201">
        <v>170.24945</v>
      </c>
      <c r="G350" s="35">
        <f>G28-G53-G63-G56</f>
        <v>289.43600000000004</v>
      </c>
      <c r="H350" s="35">
        <f>H28-H53-H63-H56</f>
        <v>262.03352000000001</v>
      </c>
      <c r="I350" s="311">
        <f t="shared" si="4"/>
        <v>-27.402480000000025</v>
      </c>
      <c r="J350" s="314">
        <f t="shared" si="5"/>
        <v>0.905324562252104</v>
      </c>
      <c r="K350" s="314"/>
      <c r="L350" s="292"/>
      <c r="M350" s="292"/>
    </row>
    <row r="351" spans="1:14" s="29" customFormat="1" ht="14.25" x14ac:dyDescent="0.2">
      <c r="A351" s="383" t="s">
        <v>555</v>
      </c>
      <c r="B351" s="306" t="s">
        <v>556</v>
      </c>
      <c r="C351" s="307" t="s">
        <v>225</v>
      </c>
      <c r="D351" s="384" t="s">
        <v>496</v>
      </c>
      <c r="E351" s="384" t="s">
        <v>496</v>
      </c>
      <c r="F351" s="388" t="s">
        <v>496</v>
      </c>
      <c r="G351" s="385" t="s">
        <v>496</v>
      </c>
      <c r="H351" s="388" t="s">
        <v>496</v>
      </c>
      <c r="I351" s="385" t="s">
        <v>496</v>
      </c>
      <c r="J351" s="385" t="s">
        <v>496</v>
      </c>
      <c r="K351" s="385" t="s">
        <v>496</v>
      </c>
      <c r="L351" s="292"/>
      <c r="M351" s="292"/>
      <c r="N351" s="79"/>
    </row>
    <row r="352" spans="1:14" ht="15" outlineLevel="2" x14ac:dyDescent="0.25">
      <c r="A352" s="382" t="s">
        <v>557</v>
      </c>
      <c r="B352" s="357" t="s">
        <v>558</v>
      </c>
      <c r="C352" s="302" t="s">
        <v>509</v>
      </c>
      <c r="D352" s="201"/>
      <c r="E352" s="325"/>
      <c r="F352" s="316"/>
      <c r="G352" s="314"/>
      <c r="H352" s="316"/>
      <c r="I352" s="314"/>
      <c r="J352" s="314"/>
      <c r="K352" s="314"/>
      <c r="L352" s="292"/>
      <c r="M352" s="292"/>
    </row>
    <row r="353" spans="1:14" ht="15" outlineLevel="2" x14ac:dyDescent="0.25">
      <c r="A353" s="382" t="s">
        <v>559</v>
      </c>
      <c r="B353" s="357" t="s">
        <v>560</v>
      </c>
      <c r="C353" s="302" t="s">
        <v>502</v>
      </c>
      <c r="D353" s="201"/>
      <c r="E353" s="325"/>
      <c r="F353" s="316"/>
      <c r="G353" s="314"/>
      <c r="H353" s="316"/>
      <c r="I353" s="314"/>
      <c r="J353" s="314"/>
      <c r="K353" s="314"/>
      <c r="L353" s="292"/>
      <c r="M353" s="292"/>
    </row>
    <row r="354" spans="1:14" ht="45" outlineLevel="2" x14ac:dyDescent="0.25">
      <c r="A354" s="382" t="s">
        <v>561</v>
      </c>
      <c r="B354" s="357" t="s">
        <v>562</v>
      </c>
      <c r="C354" s="302" t="s">
        <v>16</v>
      </c>
      <c r="D354" s="201"/>
      <c r="E354" s="325"/>
      <c r="F354" s="316"/>
      <c r="G354" s="314"/>
      <c r="H354" s="316"/>
      <c r="I354" s="314"/>
      <c r="J354" s="314"/>
      <c r="K354" s="314"/>
      <c r="L354" s="292"/>
      <c r="M354" s="292"/>
    </row>
    <row r="355" spans="1:14" ht="30" outlineLevel="2" x14ac:dyDescent="0.25">
      <c r="A355" s="382" t="s">
        <v>563</v>
      </c>
      <c r="B355" s="357" t="s">
        <v>564</v>
      </c>
      <c r="C355" s="302" t="s">
        <v>16</v>
      </c>
      <c r="D355" s="201"/>
      <c r="E355" s="325"/>
      <c r="F355" s="316"/>
      <c r="G355" s="314"/>
      <c r="H355" s="316"/>
      <c r="I355" s="314"/>
      <c r="J355" s="314"/>
      <c r="K355" s="314"/>
      <c r="L355" s="292"/>
      <c r="M355" s="292"/>
    </row>
    <row r="356" spans="1:14" s="29" customFormat="1" ht="14.25" x14ac:dyDescent="0.2">
      <c r="A356" s="383" t="s">
        <v>565</v>
      </c>
      <c r="B356" s="306" t="s">
        <v>566</v>
      </c>
      <c r="C356" s="389" t="s">
        <v>225</v>
      </c>
      <c r="D356" s="384" t="s">
        <v>496</v>
      </c>
      <c r="E356" s="384" t="s">
        <v>496</v>
      </c>
      <c r="F356" s="388" t="s">
        <v>496</v>
      </c>
      <c r="G356" s="385" t="s">
        <v>496</v>
      </c>
      <c r="H356" s="388" t="s">
        <v>496</v>
      </c>
      <c r="I356" s="385" t="s">
        <v>496</v>
      </c>
      <c r="J356" s="385" t="s">
        <v>496</v>
      </c>
      <c r="K356" s="385" t="s">
        <v>496</v>
      </c>
      <c r="L356" s="292"/>
      <c r="M356" s="292"/>
      <c r="N356" s="79"/>
    </row>
    <row r="357" spans="1:14" ht="18" customHeight="1" outlineLevel="1" x14ac:dyDescent="0.25">
      <c r="A357" s="382" t="s">
        <v>567</v>
      </c>
      <c r="B357" s="357" t="s">
        <v>568</v>
      </c>
      <c r="C357" s="302" t="s">
        <v>499</v>
      </c>
      <c r="D357" s="201"/>
      <c r="E357" s="325"/>
      <c r="F357" s="314"/>
      <c r="G357" s="314"/>
      <c r="H357" s="316"/>
      <c r="I357" s="314"/>
      <c r="J357" s="314"/>
      <c r="K357" s="314"/>
      <c r="L357" s="292"/>
      <c r="M357" s="292"/>
    </row>
    <row r="358" spans="1:14" ht="45" outlineLevel="1" x14ac:dyDescent="0.25">
      <c r="A358" s="382" t="s">
        <v>569</v>
      </c>
      <c r="B358" s="278" t="s">
        <v>570</v>
      </c>
      <c r="C358" s="302" t="s">
        <v>499</v>
      </c>
      <c r="D358" s="201"/>
      <c r="E358" s="325"/>
      <c r="F358" s="314"/>
      <c r="G358" s="314"/>
      <c r="H358" s="316"/>
      <c r="I358" s="314"/>
      <c r="J358" s="314"/>
      <c r="K358" s="314"/>
      <c r="L358" s="292"/>
      <c r="M358" s="292"/>
    </row>
    <row r="359" spans="1:14" ht="45" outlineLevel="1" x14ac:dyDescent="0.25">
      <c r="A359" s="382" t="s">
        <v>571</v>
      </c>
      <c r="B359" s="278" t="s">
        <v>572</v>
      </c>
      <c r="C359" s="302" t="s">
        <v>499</v>
      </c>
      <c r="D359" s="201"/>
      <c r="E359" s="325"/>
      <c r="F359" s="314"/>
      <c r="G359" s="314"/>
      <c r="H359" s="316"/>
      <c r="I359" s="314"/>
      <c r="J359" s="314"/>
      <c r="K359" s="314"/>
      <c r="L359" s="292"/>
      <c r="M359" s="292"/>
    </row>
    <row r="360" spans="1:14" ht="30" outlineLevel="1" x14ac:dyDescent="0.25">
      <c r="A360" s="382" t="s">
        <v>573</v>
      </c>
      <c r="B360" s="278" t="s">
        <v>574</v>
      </c>
      <c r="C360" s="302" t="s">
        <v>499</v>
      </c>
      <c r="D360" s="201"/>
      <c r="E360" s="325"/>
      <c r="F360" s="314"/>
      <c r="G360" s="314"/>
      <c r="H360" s="316"/>
      <c r="I360" s="314"/>
      <c r="J360" s="314"/>
      <c r="K360" s="314"/>
      <c r="L360" s="292"/>
      <c r="M360" s="292"/>
    </row>
    <row r="361" spans="1:14" ht="15" outlineLevel="1" x14ac:dyDescent="0.25">
      <c r="A361" s="382" t="s">
        <v>575</v>
      </c>
      <c r="B361" s="357" t="s">
        <v>576</v>
      </c>
      <c r="C361" s="302" t="s">
        <v>509</v>
      </c>
      <c r="D361" s="201"/>
      <c r="E361" s="325"/>
      <c r="F361" s="314"/>
      <c r="G361" s="314"/>
      <c r="H361" s="316"/>
      <c r="I361" s="314"/>
      <c r="J361" s="314"/>
      <c r="K361" s="314"/>
      <c r="L361" s="292"/>
      <c r="M361" s="292"/>
    </row>
    <row r="362" spans="1:14" ht="30" outlineLevel="1" x14ac:dyDescent="0.25">
      <c r="A362" s="382" t="s">
        <v>577</v>
      </c>
      <c r="B362" s="278" t="s">
        <v>578</v>
      </c>
      <c r="C362" s="302" t="s">
        <v>509</v>
      </c>
      <c r="D362" s="201"/>
      <c r="E362" s="325"/>
      <c r="F362" s="314"/>
      <c r="G362" s="314"/>
      <c r="H362" s="316"/>
      <c r="I362" s="314"/>
      <c r="J362" s="314"/>
      <c r="K362" s="314"/>
      <c r="L362" s="292"/>
      <c r="M362" s="292"/>
    </row>
    <row r="363" spans="1:14" ht="15" outlineLevel="1" x14ac:dyDescent="0.25">
      <c r="A363" s="382" t="s">
        <v>579</v>
      </c>
      <c r="B363" s="278" t="s">
        <v>580</v>
      </c>
      <c r="C363" s="302" t="s">
        <v>509</v>
      </c>
      <c r="D363" s="201"/>
      <c r="E363" s="325"/>
      <c r="F363" s="314"/>
      <c r="G363" s="314"/>
      <c r="H363" s="316"/>
      <c r="I363" s="314"/>
      <c r="J363" s="314"/>
      <c r="K363" s="314"/>
      <c r="L363" s="292"/>
      <c r="M363" s="292"/>
    </row>
    <row r="364" spans="1:14" ht="30" outlineLevel="1" x14ac:dyDescent="0.25">
      <c r="A364" s="382" t="s">
        <v>581</v>
      </c>
      <c r="B364" s="357" t="s">
        <v>582</v>
      </c>
      <c r="C364" s="302" t="s">
        <v>16</v>
      </c>
      <c r="D364" s="201"/>
      <c r="E364" s="325"/>
      <c r="F364" s="314"/>
      <c r="G364" s="314"/>
      <c r="H364" s="316"/>
      <c r="I364" s="314"/>
      <c r="J364" s="314"/>
      <c r="K364" s="314"/>
      <c r="L364" s="292"/>
      <c r="M364" s="292"/>
    </row>
    <row r="365" spans="1:14" ht="15" outlineLevel="1" x14ac:dyDescent="0.25">
      <c r="A365" s="382" t="s">
        <v>583</v>
      </c>
      <c r="B365" s="278" t="s">
        <v>584</v>
      </c>
      <c r="C365" s="302" t="s">
        <v>16</v>
      </c>
      <c r="D365" s="201"/>
      <c r="E365" s="325"/>
      <c r="F365" s="314"/>
      <c r="G365" s="314"/>
      <c r="H365" s="316"/>
      <c r="I365" s="314"/>
      <c r="J365" s="314"/>
      <c r="K365" s="314"/>
      <c r="L365" s="292"/>
      <c r="M365" s="292"/>
    </row>
    <row r="366" spans="1:14" ht="15" outlineLevel="1" x14ac:dyDescent="0.25">
      <c r="A366" s="382" t="s">
        <v>585</v>
      </c>
      <c r="B366" s="278" t="s">
        <v>42</v>
      </c>
      <c r="C366" s="302" t="s">
        <v>16</v>
      </c>
      <c r="D366" s="201"/>
      <c r="E366" s="325"/>
      <c r="F366" s="314"/>
      <c r="G366" s="314"/>
      <c r="H366" s="316"/>
      <c r="I366" s="314"/>
      <c r="J366" s="314"/>
      <c r="K366" s="314"/>
      <c r="L366" s="292"/>
      <c r="M366" s="292"/>
    </row>
    <row r="367" spans="1:14" s="29" customFormat="1" x14ac:dyDescent="0.25">
      <c r="A367" s="383" t="s">
        <v>586</v>
      </c>
      <c r="B367" s="306" t="s">
        <v>587</v>
      </c>
      <c r="C367" s="307" t="s">
        <v>588</v>
      </c>
      <c r="D367" s="198">
        <v>56.3</v>
      </c>
      <c r="E367" s="358">
        <v>76.7</v>
      </c>
      <c r="F367" s="359">
        <v>88</v>
      </c>
      <c r="G367" s="360">
        <v>83</v>
      </c>
      <c r="H367" s="407">
        <v>83</v>
      </c>
      <c r="I367" s="390">
        <f>H367-G367</f>
        <v>0</v>
      </c>
      <c r="J367" s="390">
        <f>H367/G367</f>
        <v>1</v>
      </c>
      <c r="K367" s="390"/>
      <c r="L367" s="298"/>
      <c r="M367" s="298"/>
      <c r="N367" s="79"/>
    </row>
    <row r="368" spans="1:14" ht="15" x14ac:dyDescent="0.25">
      <c r="A368" s="493" t="s">
        <v>589</v>
      </c>
      <c r="B368" s="493"/>
      <c r="C368" s="493"/>
      <c r="D368" s="493"/>
      <c r="E368" s="493"/>
      <c r="F368" s="493"/>
      <c r="G368" s="493"/>
      <c r="H368" s="493"/>
      <c r="I368" s="493"/>
      <c r="J368" s="493"/>
      <c r="K368" s="493"/>
      <c r="L368" s="292"/>
      <c r="M368" s="292"/>
    </row>
    <row r="369" spans="1:13" ht="10.5" customHeight="1" x14ac:dyDescent="0.25">
      <c r="A369" s="493"/>
      <c r="B369" s="493"/>
      <c r="C369" s="493"/>
      <c r="D369" s="493"/>
      <c r="E369" s="493"/>
      <c r="F369" s="493"/>
      <c r="G369" s="493"/>
      <c r="H369" s="493"/>
      <c r="I369" s="493"/>
      <c r="J369" s="493"/>
      <c r="K369" s="493"/>
      <c r="L369" s="292"/>
      <c r="M369" s="292"/>
    </row>
    <row r="370" spans="1:13" s="81" customFormat="1" ht="33" customHeight="1" x14ac:dyDescent="0.25">
      <c r="A370" s="487" t="s">
        <v>9</v>
      </c>
      <c r="B370" s="459" t="s">
        <v>10</v>
      </c>
      <c r="C370" s="459" t="s">
        <v>11</v>
      </c>
      <c r="D370" s="286">
        <v>2015</v>
      </c>
      <c r="E370" s="286">
        <v>2016</v>
      </c>
      <c r="F370" s="286">
        <v>2017</v>
      </c>
      <c r="G370" s="459">
        <v>2020</v>
      </c>
      <c r="H370" s="459"/>
      <c r="I370" s="459" t="s">
        <v>709</v>
      </c>
      <c r="J370" s="459"/>
      <c r="K370" s="459" t="s">
        <v>710</v>
      </c>
      <c r="L370" s="300"/>
      <c r="M370" s="300"/>
    </row>
    <row r="371" spans="1:13" s="81" customFormat="1" ht="44.25" customHeight="1" x14ac:dyDescent="0.25">
      <c r="A371" s="487"/>
      <c r="B371" s="459"/>
      <c r="C371" s="459"/>
      <c r="D371" s="286" t="s">
        <v>711</v>
      </c>
      <c r="E371" s="286" t="s">
        <v>711</v>
      </c>
      <c r="F371" s="286" t="s">
        <v>711</v>
      </c>
      <c r="G371" s="286" t="s">
        <v>712</v>
      </c>
      <c r="H371" s="286" t="s">
        <v>713</v>
      </c>
      <c r="I371" s="286" t="s">
        <v>714</v>
      </c>
      <c r="J371" s="286" t="s">
        <v>715</v>
      </c>
      <c r="K371" s="459"/>
      <c r="L371" s="292"/>
      <c r="M371" s="292"/>
    </row>
    <row r="372" spans="1:13" ht="15" x14ac:dyDescent="0.25">
      <c r="A372" s="303">
        <v>1</v>
      </c>
      <c r="B372" s="304">
        <v>2</v>
      </c>
      <c r="C372" s="304">
        <v>3</v>
      </c>
      <c r="D372" s="304">
        <v>4</v>
      </c>
      <c r="E372" s="391">
        <v>5</v>
      </c>
      <c r="F372" s="391">
        <v>6</v>
      </c>
      <c r="G372" s="391">
        <v>7</v>
      </c>
      <c r="H372" s="408">
        <v>8</v>
      </c>
      <c r="I372" s="391">
        <v>12</v>
      </c>
      <c r="J372" s="391">
        <v>13</v>
      </c>
      <c r="K372" s="391">
        <v>14</v>
      </c>
      <c r="L372" s="292"/>
      <c r="M372" s="292"/>
    </row>
    <row r="373" spans="1:13" ht="30.75" customHeight="1" x14ac:dyDescent="0.25">
      <c r="A373" s="494" t="s">
        <v>590</v>
      </c>
      <c r="B373" s="494"/>
      <c r="C373" s="302" t="s">
        <v>16</v>
      </c>
      <c r="D373" s="201">
        <v>14.370033898305108</v>
      </c>
      <c r="E373" s="201">
        <v>32.55599949152549</v>
      </c>
      <c r="F373" s="201">
        <v>-3.9832038983051175</v>
      </c>
      <c r="G373" s="343">
        <f>G374</f>
        <v>25.499000000000002</v>
      </c>
      <c r="H373" s="35">
        <f>H374</f>
        <v>22.309000000000001</v>
      </c>
      <c r="I373" s="201">
        <f>H373-G373</f>
        <v>-3.1900000000000013</v>
      </c>
      <c r="J373" s="314">
        <f>H373/G373</f>
        <v>0.87489705478646218</v>
      </c>
      <c r="K373" s="314"/>
      <c r="L373" s="292"/>
      <c r="M373" s="292"/>
    </row>
    <row r="374" spans="1:13" ht="15" x14ac:dyDescent="0.25">
      <c r="A374" s="382" t="s">
        <v>14</v>
      </c>
      <c r="B374" s="392" t="s">
        <v>591</v>
      </c>
      <c r="C374" s="302" t="s">
        <v>16</v>
      </c>
      <c r="D374" s="201">
        <v>14.370033898305108</v>
      </c>
      <c r="E374" s="201">
        <v>32.55599949152549</v>
      </c>
      <c r="F374" s="201">
        <v>-3.9832038983051175</v>
      </c>
      <c r="G374" s="35">
        <f>G399+G427+G431</f>
        <v>25.499000000000002</v>
      </c>
      <c r="H374" s="35">
        <f>H399+H427+H431</f>
        <v>22.309000000000001</v>
      </c>
      <c r="I374" s="201">
        <f>H374-G374</f>
        <v>-3.1900000000000013</v>
      </c>
      <c r="J374" s="314">
        <f>H374/G374</f>
        <v>0.87489705478646218</v>
      </c>
      <c r="K374" s="314"/>
      <c r="L374" s="292"/>
      <c r="M374" s="292"/>
    </row>
    <row r="375" spans="1:13" s="81" customFormat="1" ht="15" x14ac:dyDescent="0.25">
      <c r="A375" s="393" t="s">
        <v>17</v>
      </c>
      <c r="B375" s="394" t="s">
        <v>592</v>
      </c>
      <c r="C375" s="395" t="s">
        <v>16</v>
      </c>
      <c r="D375" s="35">
        <v>1.0812700000000248</v>
      </c>
      <c r="E375" s="35">
        <v>6.7279515292284486E-14</v>
      </c>
      <c r="F375" s="35">
        <v>-25.03318000000003</v>
      </c>
      <c r="G375" s="35"/>
      <c r="H375" s="35"/>
      <c r="I375" s="35">
        <f>H375-G375</f>
        <v>0</v>
      </c>
      <c r="J375" s="316" t="e">
        <f>H375/G375</f>
        <v>#DIV/0!</v>
      </c>
      <c r="K375" s="316"/>
      <c r="L375" s="292"/>
      <c r="M375" s="292"/>
    </row>
    <row r="376" spans="1:13" ht="30" x14ac:dyDescent="0.25">
      <c r="A376" s="382" t="s">
        <v>19</v>
      </c>
      <c r="B376" s="278" t="s">
        <v>593</v>
      </c>
      <c r="C376" s="302" t="s">
        <v>16</v>
      </c>
      <c r="D376" s="201">
        <v>1.0812700000000248</v>
      </c>
      <c r="E376" s="201">
        <v>6.7279515292284486E-14</v>
      </c>
      <c r="F376" s="201">
        <v>-25.03318000000003</v>
      </c>
      <c r="G376" s="35"/>
      <c r="H376" s="35"/>
      <c r="I376" s="201">
        <f>H376-G376</f>
        <v>0</v>
      </c>
      <c r="J376" s="314" t="e">
        <f>H376/G376</f>
        <v>#DIV/0!</v>
      </c>
      <c r="K376" s="314"/>
      <c r="L376" s="292"/>
      <c r="M376" s="292"/>
    </row>
    <row r="377" spans="1:13" ht="15" x14ac:dyDescent="0.25">
      <c r="A377" s="382" t="s">
        <v>594</v>
      </c>
      <c r="B377" s="279" t="s">
        <v>595</v>
      </c>
      <c r="C377" s="302" t="s">
        <v>16</v>
      </c>
      <c r="D377" s="201"/>
      <c r="E377" s="201"/>
      <c r="F377" s="201"/>
      <c r="G377" s="35"/>
      <c r="H377" s="35"/>
      <c r="I377" s="201"/>
      <c r="J377" s="314"/>
      <c r="K377" s="314"/>
      <c r="L377" s="292"/>
      <c r="M377" s="292"/>
    </row>
    <row r="378" spans="1:13" ht="30" outlineLevel="1" x14ac:dyDescent="0.25">
      <c r="A378" s="382" t="s">
        <v>596</v>
      </c>
      <c r="B378" s="344" t="s">
        <v>20</v>
      </c>
      <c r="C378" s="302" t="s">
        <v>16</v>
      </c>
      <c r="D378" s="201"/>
      <c r="E378" s="201"/>
      <c r="F378" s="201"/>
      <c r="G378" s="35"/>
      <c r="H378" s="35"/>
      <c r="I378" s="201"/>
      <c r="J378" s="314"/>
      <c r="K378" s="314"/>
      <c r="L378" s="292"/>
      <c r="M378" s="292"/>
    </row>
    <row r="379" spans="1:13" ht="30" outlineLevel="1" x14ac:dyDescent="0.25">
      <c r="A379" s="382" t="s">
        <v>597</v>
      </c>
      <c r="B379" s="344" t="s">
        <v>22</v>
      </c>
      <c r="C379" s="302" t="s">
        <v>16</v>
      </c>
      <c r="D379" s="201"/>
      <c r="E379" s="201"/>
      <c r="F379" s="201"/>
      <c r="G379" s="35"/>
      <c r="H379" s="35"/>
      <c r="I379" s="201"/>
      <c r="J379" s="201"/>
      <c r="K379" s="201"/>
      <c r="L379" s="292"/>
      <c r="M379" s="292"/>
    </row>
    <row r="380" spans="1:13" ht="30" outlineLevel="1" x14ac:dyDescent="0.25">
      <c r="A380" s="382" t="s">
        <v>598</v>
      </c>
      <c r="B380" s="344" t="s">
        <v>24</v>
      </c>
      <c r="C380" s="302" t="s">
        <v>16</v>
      </c>
      <c r="D380" s="201"/>
      <c r="E380" s="201"/>
      <c r="F380" s="201"/>
      <c r="G380" s="35"/>
      <c r="H380" s="35"/>
      <c r="I380" s="201"/>
      <c r="J380" s="201"/>
      <c r="K380" s="201"/>
      <c r="L380" s="292"/>
      <c r="M380" s="292"/>
    </row>
    <row r="381" spans="1:13" ht="15" x14ac:dyDescent="0.25">
      <c r="A381" s="382" t="s">
        <v>599</v>
      </c>
      <c r="B381" s="279" t="s">
        <v>600</v>
      </c>
      <c r="C381" s="302" t="s">
        <v>16</v>
      </c>
      <c r="D381" s="201"/>
      <c r="E381" s="201"/>
      <c r="F381" s="201"/>
      <c r="G381" s="35"/>
      <c r="H381" s="35"/>
      <c r="I381" s="201"/>
      <c r="J381" s="201"/>
      <c r="K381" s="201"/>
      <c r="L381" s="292"/>
      <c r="M381" s="292"/>
    </row>
    <row r="382" spans="1:13" ht="15" x14ac:dyDescent="0.25">
      <c r="A382" s="382" t="s">
        <v>601</v>
      </c>
      <c r="B382" s="279" t="s">
        <v>602</v>
      </c>
      <c r="C382" s="302" t="s">
        <v>16</v>
      </c>
      <c r="D382" s="201">
        <v>1.0812700000000248</v>
      </c>
      <c r="E382" s="201">
        <v>6.7279515292284486E-14</v>
      </c>
      <c r="F382" s="201">
        <v>-25.03318000000003</v>
      </c>
      <c r="G382" s="35"/>
      <c r="H382" s="35"/>
      <c r="I382" s="201">
        <f>H382-G382</f>
        <v>0</v>
      </c>
      <c r="J382" s="314" t="e">
        <f>H382/G382</f>
        <v>#DIV/0!</v>
      </c>
      <c r="K382" s="314"/>
      <c r="L382" s="292"/>
      <c r="M382" s="292"/>
    </row>
    <row r="383" spans="1:13" ht="15" x14ac:dyDescent="0.25">
      <c r="A383" s="382" t="s">
        <v>603</v>
      </c>
      <c r="B383" s="279" t="s">
        <v>604</v>
      </c>
      <c r="C383" s="302" t="s">
        <v>16</v>
      </c>
      <c r="D383" s="201"/>
      <c r="E383" s="201"/>
      <c r="F383" s="201"/>
      <c r="G383" s="35"/>
      <c r="H383" s="35"/>
      <c r="I383" s="201"/>
      <c r="J383" s="201"/>
      <c r="K383" s="201"/>
      <c r="L383" s="292"/>
      <c r="M383" s="292"/>
    </row>
    <row r="384" spans="1:13" ht="15" x14ac:dyDescent="0.25">
      <c r="A384" s="382" t="s">
        <v>605</v>
      </c>
      <c r="B384" s="279" t="s">
        <v>606</v>
      </c>
      <c r="C384" s="302" t="s">
        <v>16</v>
      </c>
      <c r="D384" s="201">
        <v>0</v>
      </c>
      <c r="E384" s="201">
        <v>0</v>
      </c>
      <c r="F384" s="201">
        <v>0</v>
      </c>
      <c r="G384" s="35"/>
      <c r="H384" s="35"/>
      <c r="I384" s="201"/>
      <c r="J384" s="201"/>
      <c r="K384" s="201"/>
      <c r="L384" s="292"/>
      <c r="M384" s="292"/>
    </row>
    <row r="385" spans="1:13" ht="30" x14ac:dyDescent="0.25">
      <c r="A385" s="382" t="s">
        <v>607</v>
      </c>
      <c r="B385" s="344" t="s">
        <v>608</v>
      </c>
      <c r="C385" s="302" t="s">
        <v>16</v>
      </c>
      <c r="D385" s="201"/>
      <c r="E385" s="201"/>
      <c r="F385" s="201"/>
      <c r="G385" s="35"/>
      <c r="H385" s="35"/>
      <c r="I385" s="201"/>
      <c r="J385" s="201"/>
      <c r="K385" s="201"/>
      <c r="L385" s="292"/>
      <c r="M385" s="292"/>
    </row>
    <row r="386" spans="1:13" ht="15" x14ac:dyDescent="0.25">
      <c r="A386" s="382" t="s">
        <v>609</v>
      </c>
      <c r="B386" s="344" t="s">
        <v>610</v>
      </c>
      <c r="C386" s="302" t="s">
        <v>16</v>
      </c>
      <c r="D386" s="201"/>
      <c r="E386" s="201"/>
      <c r="F386" s="201"/>
      <c r="G386" s="35"/>
      <c r="H386" s="35"/>
      <c r="I386" s="201"/>
      <c r="J386" s="201"/>
      <c r="K386" s="201"/>
      <c r="L386" s="292"/>
      <c r="M386" s="292"/>
    </row>
    <row r="387" spans="1:13" ht="15" x14ac:dyDescent="0.25">
      <c r="A387" s="382" t="s">
        <v>611</v>
      </c>
      <c r="B387" s="344" t="s">
        <v>612</v>
      </c>
      <c r="C387" s="302" t="s">
        <v>16</v>
      </c>
      <c r="D387" s="201"/>
      <c r="E387" s="201"/>
      <c r="F387" s="201"/>
      <c r="G387" s="35"/>
      <c r="H387" s="35"/>
      <c r="I387" s="201"/>
      <c r="J387" s="201"/>
      <c r="K387" s="201"/>
      <c r="L387" s="292"/>
      <c r="M387" s="292"/>
    </row>
    <row r="388" spans="1:13" ht="15" x14ac:dyDescent="0.25">
      <c r="A388" s="382" t="s">
        <v>613</v>
      </c>
      <c r="B388" s="344" t="s">
        <v>610</v>
      </c>
      <c r="C388" s="302" t="s">
        <v>16</v>
      </c>
      <c r="D388" s="201"/>
      <c r="E388" s="201"/>
      <c r="F388" s="201"/>
      <c r="G388" s="35"/>
      <c r="H388" s="35"/>
      <c r="I388" s="201"/>
      <c r="J388" s="201"/>
      <c r="K388" s="201"/>
      <c r="L388" s="292"/>
      <c r="M388" s="292"/>
    </row>
    <row r="389" spans="1:13" ht="15" x14ac:dyDescent="0.25">
      <c r="A389" s="382" t="s">
        <v>614</v>
      </c>
      <c r="B389" s="279" t="s">
        <v>615</v>
      </c>
      <c r="C389" s="302" t="s">
        <v>16</v>
      </c>
      <c r="D389" s="201"/>
      <c r="E389" s="201"/>
      <c r="F389" s="201"/>
      <c r="G389" s="35"/>
      <c r="H389" s="35"/>
      <c r="I389" s="201"/>
      <c r="J389" s="201"/>
      <c r="K389" s="201"/>
      <c r="L389" s="292"/>
      <c r="M389" s="292"/>
    </row>
    <row r="390" spans="1:13" ht="15" x14ac:dyDescent="0.25">
      <c r="A390" s="382" t="s">
        <v>616</v>
      </c>
      <c r="B390" s="279" t="s">
        <v>423</v>
      </c>
      <c r="C390" s="302" t="s">
        <v>16</v>
      </c>
      <c r="D390" s="201"/>
      <c r="E390" s="201"/>
      <c r="F390" s="201"/>
      <c r="G390" s="35"/>
      <c r="H390" s="35"/>
      <c r="I390" s="201"/>
      <c r="J390" s="201"/>
      <c r="K390" s="201"/>
      <c r="L390" s="292"/>
      <c r="M390" s="292"/>
    </row>
    <row r="391" spans="1:13" ht="30" x14ac:dyDescent="0.25">
      <c r="A391" s="382" t="s">
        <v>617</v>
      </c>
      <c r="B391" s="279" t="s">
        <v>618</v>
      </c>
      <c r="C391" s="302" t="s">
        <v>16</v>
      </c>
      <c r="D391" s="201">
        <v>0</v>
      </c>
      <c r="E391" s="201">
        <v>0</v>
      </c>
      <c r="F391" s="201">
        <v>0</v>
      </c>
      <c r="G391" s="35"/>
      <c r="H391" s="35"/>
      <c r="I391" s="201"/>
      <c r="J391" s="201"/>
      <c r="K391" s="201"/>
      <c r="L391" s="292"/>
      <c r="M391" s="292"/>
    </row>
    <row r="392" spans="1:13" ht="18" customHeight="1" x14ac:dyDescent="0.25">
      <c r="A392" s="382" t="s">
        <v>619</v>
      </c>
      <c r="B392" s="344" t="s">
        <v>40</v>
      </c>
      <c r="C392" s="302" t="s">
        <v>16</v>
      </c>
      <c r="D392" s="201"/>
      <c r="E392" s="396"/>
      <c r="F392" s="281"/>
      <c r="G392" s="140"/>
      <c r="H392" s="140"/>
      <c r="I392" s="281"/>
      <c r="J392" s="281"/>
      <c r="K392" s="281"/>
      <c r="L392" s="292"/>
      <c r="M392" s="292"/>
    </row>
    <row r="393" spans="1:13" ht="18" customHeight="1" x14ac:dyDescent="0.25">
      <c r="A393" s="382" t="s">
        <v>620</v>
      </c>
      <c r="B393" s="282" t="s">
        <v>42</v>
      </c>
      <c r="C393" s="302" t="s">
        <v>16</v>
      </c>
      <c r="D393" s="201"/>
      <c r="E393" s="396"/>
      <c r="F393" s="281"/>
      <c r="G393" s="140"/>
      <c r="H393" s="140"/>
      <c r="I393" s="281"/>
      <c r="J393" s="281"/>
      <c r="K393" s="281"/>
      <c r="L393" s="292"/>
      <c r="M393" s="292"/>
    </row>
    <row r="394" spans="1:13" ht="30" x14ac:dyDescent="0.25">
      <c r="A394" s="382" t="s">
        <v>21</v>
      </c>
      <c r="B394" s="278" t="s">
        <v>621</v>
      </c>
      <c r="C394" s="302" t="s">
        <v>16</v>
      </c>
      <c r="D394" s="201">
        <v>0</v>
      </c>
      <c r="E394" s="201">
        <v>0</v>
      </c>
      <c r="F394" s="201">
        <v>0</v>
      </c>
      <c r="G394" s="35"/>
      <c r="H394" s="35"/>
      <c r="I394" s="201"/>
      <c r="J394" s="201"/>
      <c r="K394" s="201"/>
      <c r="L394" s="292"/>
      <c r="M394" s="292"/>
    </row>
    <row r="395" spans="1:13" ht="30" x14ac:dyDescent="0.25">
      <c r="A395" s="382" t="s">
        <v>622</v>
      </c>
      <c r="B395" s="279" t="s">
        <v>20</v>
      </c>
      <c r="C395" s="302" t="s">
        <v>16</v>
      </c>
      <c r="D395" s="201"/>
      <c r="E395" s="311"/>
      <c r="F395" s="397"/>
      <c r="G395" s="140"/>
      <c r="H395" s="140"/>
      <c r="I395" s="281"/>
      <c r="J395" s="281"/>
      <c r="K395" s="281"/>
      <c r="L395" s="292"/>
      <c r="M395" s="292"/>
    </row>
    <row r="396" spans="1:13" ht="30" x14ac:dyDescent="0.25">
      <c r="A396" s="382" t="s">
        <v>623</v>
      </c>
      <c r="B396" s="279" t="s">
        <v>22</v>
      </c>
      <c r="C396" s="302" t="s">
        <v>16</v>
      </c>
      <c r="D396" s="201"/>
      <c r="E396" s="311"/>
      <c r="F396" s="397"/>
      <c r="G396" s="140"/>
      <c r="H396" s="140"/>
      <c r="I396" s="281"/>
      <c r="J396" s="281"/>
      <c r="K396" s="281"/>
      <c r="L396" s="292"/>
      <c r="M396" s="292"/>
    </row>
    <row r="397" spans="1:13" ht="30" x14ac:dyDescent="0.25">
      <c r="A397" s="382" t="s">
        <v>624</v>
      </c>
      <c r="B397" s="279" t="s">
        <v>24</v>
      </c>
      <c r="C397" s="302" t="s">
        <v>16</v>
      </c>
      <c r="D397" s="201"/>
      <c r="E397" s="311"/>
      <c r="F397" s="397"/>
      <c r="G397" s="140"/>
      <c r="H397" s="140"/>
      <c r="I397" s="281"/>
      <c r="J397" s="281"/>
      <c r="K397" s="281"/>
      <c r="L397" s="292"/>
      <c r="M397" s="292"/>
    </row>
    <row r="398" spans="1:13" ht="15" x14ac:dyDescent="0.25">
      <c r="A398" s="382" t="s">
        <v>23</v>
      </c>
      <c r="B398" s="278" t="s">
        <v>625</v>
      </c>
      <c r="C398" s="302" t="s">
        <v>16</v>
      </c>
      <c r="D398" s="201"/>
      <c r="E398" s="311"/>
      <c r="F398" s="397"/>
      <c r="G398" s="140"/>
      <c r="H398" s="140"/>
      <c r="I398" s="281"/>
      <c r="J398" s="281"/>
      <c r="K398" s="281"/>
      <c r="L398" s="292"/>
      <c r="M398" s="292"/>
    </row>
    <row r="399" spans="1:13" s="81" customFormat="1" ht="15" x14ac:dyDescent="0.25">
      <c r="A399" s="393" t="s">
        <v>25</v>
      </c>
      <c r="B399" s="394" t="s">
        <v>626</v>
      </c>
      <c r="C399" s="395" t="s">
        <v>16</v>
      </c>
      <c r="D399" s="35">
        <v>11.096729999999999</v>
      </c>
      <c r="E399" s="35">
        <v>27.589829999999999</v>
      </c>
      <c r="F399" s="35">
        <v>20.533009999999997</v>
      </c>
      <c r="G399" s="35">
        <f>G406</f>
        <v>8.8179999999999996</v>
      </c>
      <c r="H399" s="35">
        <f>H406</f>
        <v>14.239000000000001</v>
      </c>
      <c r="I399" s="35">
        <f>H399-G399</f>
        <v>5.4210000000000012</v>
      </c>
      <c r="J399" s="316">
        <f>H399/G399</f>
        <v>1.6147652528918124</v>
      </c>
      <c r="K399" s="316"/>
      <c r="L399" s="292"/>
      <c r="M399" s="292"/>
    </row>
    <row r="400" spans="1:13" ht="15" x14ac:dyDescent="0.25">
      <c r="A400" s="382" t="s">
        <v>627</v>
      </c>
      <c r="B400" s="278" t="s">
        <v>628</v>
      </c>
      <c r="C400" s="302" t="s">
        <v>16</v>
      </c>
      <c r="D400" s="201">
        <v>11.096729999999999</v>
      </c>
      <c r="E400" s="35">
        <v>15.23626</v>
      </c>
      <c r="F400" s="201">
        <v>20.533009999999997</v>
      </c>
      <c r="G400" s="35">
        <f>G406</f>
        <v>8.8179999999999996</v>
      </c>
      <c r="H400" s="35">
        <f>H406</f>
        <v>14.239000000000001</v>
      </c>
      <c r="I400" s="201">
        <f>H400-G400</f>
        <v>5.4210000000000012</v>
      </c>
      <c r="J400" s="314">
        <f>H400/G400</f>
        <v>1.6147652528918124</v>
      </c>
      <c r="K400" s="314"/>
      <c r="L400" s="292"/>
      <c r="M400" s="292"/>
    </row>
    <row r="401" spans="1:13" ht="15" x14ac:dyDescent="0.25">
      <c r="A401" s="382" t="s">
        <v>629</v>
      </c>
      <c r="B401" s="279" t="s">
        <v>630</v>
      </c>
      <c r="C401" s="302" t="s">
        <v>16</v>
      </c>
      <c r="D401" s="201">
        <v>0</v>
      </c>
      <c r="E401" s="35">
        <v>0</v>
      </c>
      <c r="F401" s="201">
        <v>0</v>
      </c>
      <c r="G401" s="35"/>
      <c r="H401" s="35"/>
      <c r="I401" s="201"/>
      <c r="J401" s="314"/>
      <c r="K401" s="314"/>
      <c r="L401" s="292"/>
      <c r="M401" s="292"/>
    </row>
    <row r="402" spans="1:13" ht="30" x14ac:dyDescent="0.25">
      <c r="A402" s="382" t="s">
        <v>631</v>
      </c>
      <c r="B402" s="279" t="s">
        <v>20</v>
      </c>
      <c r="C402" s="302" t="s">
        <v>16</v>
      </c>
      <c r="D402" s="201"/>
      <c r="E402" s="35"/>
      <c r="F402" s="201"/>
      <c r="G402" s="35"/>
      <c r="H402" s="35"/>
      <c r="I402" s="201"/>
      <c r="J402" s="201"/>
      <c r="K402" s="201"/>
      <c r="L402" s="292"/>
      <c r="M402" s="292"/>
    </row>
    <row r="403" spans="1:13" ht="30" x14ac:dyDescent="0.25">
      <c r="A403" s="382" t="s">
        <v>632</v>
      </c>
      <c r="B403" s="279" t="s">
        <v>22</v>
      </c>
      <c r="C403" s="302" t="s">
        <v>16</v>
      </c>
      <c r="D403" s="201"/>
      <c r="E403" s="35"/>
      <c r="F403" s="201"/>
      <c r="G403" s="35"/>
      <c r="H403" s="35"/>
      <c r="I403" s="201"/>
      <c r="J403" s="201"/>
      <c r="K403" s="201"/>
      <c r="L403" s="292"/>
      <c r="M403" s="292"/>
    </row>
    <row r="404" spans="1:13" ht="30" x14ac:dyDescent="0.25">
      <c r="A404" s="382" t="s">
        <v>633</v>
      </c>
      <c r="B404" s="279" t="s">
        <v>24</v>
      </c>
      <c r="C404" s="302" t="s">
        <v>16</v>
      </c>
      <c r="D404" s="201"/>
      <c r="E404" s="35"/>
      <c r="F404" s="201"/>
      <c r="G404" s="35"/>
      <c r="H404" s="35"/>
      <c r="I404" s="201"/>
      <c r="J404" s="201"/>
      <c r="K404" s="201"/>
      <c r="L404" s="292"/>
      <c r="M404" s="292"/>
    </row>
    <row r="405" spans="1:13" ht="15" x14ac:dyDescent="0.25">
      <c r="A405" s="382" t="s">
        <v>634</v>
      </c>
      <c r="B405" s="279" t="s">
        <v>408</v>
      </c>
      <c r="C405" s="302" t="s">
        <v>16</v>
      </c>
      <c r="D405" s="201"/>
      <c r="E405" s="35"/>
      <c r="F405" s="201"/>
      <c r="G405" s="35"/>
      <c r="H405" s="35"/>
      <c r="I405" s="201"/>
      <c r="J405" s="201"/>
      <c r="K405" s="201"/>
      <c r="L405" s="292"/>
      <c r="M405" s="292"/>
    </row>
    <row r="406" spans="1:13" ht="15" x14ac:dyDescent="0.25">
      <c r="A406" s="382" t="s">
        <v>635</v>
      </c>
      <c r="B406" s="279" t="s">
        <v>411</v>
      </c>
      <c r="C406" s="302" t="s">
        <v>16</v>
      </c>
      <c r="D406" s="201">
        <v>11.096729999999999</v>
      </c>
      <c r="E406" s="35">
        <v>15.23626</v>
      </c>
      <c r="F406" s="201">
        <v>20.533009999999997</v>
      </c>
      <c r="G406" s="35">
        <v>8.8179999999999996</v>
      </c>
      <c r="H406" s="35">
        <v>14.239000000000001</v>
      </c>
      <c r="I406" s="201">
        <f>H406-G406</f>
        <v>5.4210000000000012</v>
      </c>
      <c r="J406" s="314">
        <f>H406/G406</f>
        <v>1.6147652528918124</v>
      </c>
      <c r="K406" s="314"/>
      <c r="L406" s="292"/>
      <c r="M406" s="292"/>
    </row>
    <row r="407" spans="1:13" ht="15" x14ac:dyDescent="0.25">
      <c r="A407" s="382" t="s">
        <v>636</v>
      </c>
      <c r="B407" s="279" t="s">
        <v>414</v>
      </c>
      <c r="C407" s="302" t="s">
        <v>16</v>
      </c>
      <c r="D407" s="201"/>
      <c r="E407" s="35"/>
      <c r="F407" s="201"/>
      <c r="G407" s="35"/>
      <c r="H407" s="35"/>
      <c r="I407" s="201"/>
      <c r="J407" s="201"/>
      <c r="K407" s="201"/>
      <c r="L407" s="292"/>
      <c r="M407" s="292"/>
    </row>
    <row r="408" spans="1:13" ht="15" x14ac:dyDescent="0.25">
      <c r="A408" s="382" t="s">
        <v>637</v>
      </c>
      <c r="B408" s="279" t="s">
        <v>420</v>
      </c>
      <c r="C408" s="302" t="s">
        <v>16</v>
      </c>
      <c r="D408" s="201"/>
      <c r="E408" s="35"/>
      <c r="F408" s="201"/>
      <c r="G408" s="35"/>
      <c r="H408" s="35"/>
      <c r="I408" s="201"/>
      <c r="J408" s="201"/>
      <c r="K408" s="201"/>
      <c r="L408" s="292"/>
      <c r="M408" s="292"/>
    </row>
    <row r="409" spans="1:13" ht="15" x14ac:dyDescent="0.25">
      <c r="A409" s="382" t="s">
        <v>638</v>
      </c>
      <c r="B409" s="279" t="s">
        <v>423</v>
      </c>
      <c r="C409" s="302" t="s">
        <v>16</v>
      </c>
      <c r="D409" s="201"/>
      <c r="E409" s="35"/>
      <c r="F409" s="201"/>
      <c r="G409" s="35"/>
      <c r="H409" s="35"/>
      <c r="I409" s="201"/>
      <c r="J409" s="201"/>
      <c r="K409" s="201"/>
      <c r="L409" s="292"/>
      <c r="M409" s="292"/>
    </row>
    <row r="410" spans="1:13" ht="30" x14ac:dyDescent="0.25">
      <c r="A410" s="382" t="s">
        <v>639</v>
      </c>
      <c r="B410" s="279" t="s">
        <v>426</v>
      </c>
      <c r="C410" s="302" t="s">
        <v>16</v>
      </c>
      <c r="D410" s="201">
        <v>0</v>
      </c>
      <c r="E410" s="35">
        <v>0</v>
      </c>
      <c r="F410" s="201">
        <v>0</v>
      </c>
      <c r="G410" s="35"/>
      <c r="H410" s="35"/>
      <c r="I410" s="201"/>
      <c r="J410" s="201"/>
      <c r="K410" s="201"/>
      <c r="L410" s="292"/>
      <c r="M410" s="292"/>
    </row>
    <row r="411" spans="1:13" ht="15" x14ac:dyDescent="0.25">
      <c r="A411" s="382" t="s">
        <v>640</v>
      </c>
      <c r="B411" s="344" t="s">
        <v>40</v>
      </c>
      <c r="C411" s="302" t="s">
        <v>16</v>
      </c>
      <c r="D411" s="201"/>
      <c r="E411" s="398"/>
      <c r="F411" s="281"/>
      <c r="G411" s="140"/>
      <c r="H411" s="140"/>
      <c r="I411" s="281"/>
      <c r="J411" s="281"/>
      <c r="K411" s="281"/>
      <c r="L411" s="292"/>
      <c r="M411" s="292"/>
    </row>
    <row r="412" spans="1:13" ht="15" x14ac:dyDescent="0.25">
      <c r="A412" s="382" t="s">
        <v>641</v>
      </c>
      <c r="B412" s="282" t="s">
        <v>42</v>
      </c>
      <c r="C412" s="302" t="s">
        <v>16</v>
      </c>
      <c r="D412" s="201"/>
      <c r="E412" s="398"/>
      <c r="F412" s="281"/>
      <c r="G412" s="140"/>
      <c r="H412" s="140"/>
      <c r="I412" s="281"/>
      <c r="J412" s="281"/>
      <c r="K412" s="281"/>
      <c r="L412" s="292"/>
      <c r="M412" s="292"/>
    </row>
    <row r="413" spans="1:13" ht="15" x14ac:dyDescent="0.25">
      <c r="A413" s="382" t="s">
        <v>642</v>
      </c>
      <c r="B413" s="278" t="s">
        <v>643</v>
      </c>
      <c r="C413" s="302" t="s">
        <v>16</v>
      </c>
      <c r="D413" s="201"/>
      <c r="E413" s="399"/>
      <c r="F413" s="281"/>
      <c r="G413" s="140"/>
      <c r="H413" s="140"/>
      <c r="I413" s="281"/>
      <c r="J413" s="281"/>
      <c r="K413" s="281"/>
      <c r="L413" s="292"/>
      <c r="M413" s="292"/>
    </row>
    <row r="414" spans="1:13" ht="15" x14ac:dyDescent="0.25">
      <c r="A414" s="382" t="s">
        <v>644</v>
      </c>
      <c r="B414" s="278" t="s">
        <v>645</v>
      </c>
      <c r="C414" s="302" t="s">
        <v>16</v>
      </c>
      <c r="D414" s="201">
        <v>0</v>
      </c>
      <c r="E414" s="35">
        <v>12.353569999999999</v>
      </c>
      <c r="F414" s="201">
        <v>0</v>
      </c>
      <c r="G414" s="35"/>
      <c r="H414" s="35"/>
      <c r="I414" s="201"/>
      <c r="J414" s="201"/>
      <c r="K414" s="201"/>
      <c r="L414" s="292"/>
      <c r="M414" s="292"/>
    </row>
    <row r="415" spans="1:13" ht="15" x14ac:dyDescent="0.25">
      <c r="A415" s="382" t="s">
        <v>646</v>
      </c>
      <c r="B415" s="279" t="s">
        <v>630</v>
      </c>
      <c r="C415" s="302" t="s">
        <v>16</v>
      </c>
      <c r="D415" s="201">
        <v>0</v>
      </c>
      <c r="E415" s="35">
        <v>0</v>
      </c>
      <c r="F415" s="201">
        <v>0</v>
      </c>
      <c r="G415" s="35"/>
      <c r="H415" s="35"/>
      <c r="I415" s="201"/>
      <c r="J415" s="201"/>
      <c r="K415" s="201"/>
      <c r="L415" s="292"/>
      <c r="M415" s="292"/>
    </row>
    <row r="416" spans="1:13" ht="30" x14ac:dyDescent="0.25">
      <c r="A416" s="382" t="s">
        <v>647</v>
      </c>
      <c r="B416" s="279" t="s">
        <v>20</v>
      </c>
      <c r="C416" s="302" t="s">
        <v>16</v>
      </c>
      <c r="D416" s="201"/>
      <c r="E416" s="399"/>
      <c r="F416" s="397"/>
      <c r="G416" s="140"/>
      <c r="H416" s="140"/>
      <c r="I416" s="281"/>
      <c r="J416" s="281"/>
      <c r="K416" s="281"/>
      <c r="L416" s="292"/>
      <c r="M416" s="292"/>
    </row>
    <row r="417" spans="1:13" ht="30" x14ac:dyDescent="0.25">
      <c r="A417" s="382" t="s">
        <v>648</v>
      </c>
      <c r="B417" s="279" t="s">
        <v>22</v>
      </c>
      <c r="C417" s="302" t="s">
        <v>16</v>
      </c>
      <c r="D417" s="201"/>
      <c r="E417" s="399"/>
      <c r="F417" s="397"/>
      <c r="G417" s="140"/>
      <c r="H417" s="140"/>
      <c r="I417" s="281"/>
      <c r="J417" s="281"/>
      <c r="K417" s="281"/>
      <c r="L417" s="292"/>
      <c r="M417" s="292"/>
    </row>
    <row r="418" spans="1:13" ht="30" x14ac:dyDescent="0.25">
      <c r="A418" s="382" t="s">
        <v>649</v>
      </c>
      <c r="B418" s="279" t="s">
        <v>24</v>
      </c>
      <c r="C418" s="302" t="s">
        <v>16</v>
      </c>
      <c r="D418" s="201"/>
      <c r="E418" s="399"/>
      <c r="F418" s="397"/>
      <c r="G418" s="140"/>
      <c r="H418" s="140"/>
      <c r="I418" s="281"/>
      <c r="J418" s="281"/>
      <c r="K418" s="281"/>
      <c r="L418" s="292"/>
      <c r="M418" s="292"/>
    </row>
    <row r="419" spans="1:13" ht="15" x14ac:dyDescent="0.25">
      <c r="A419" s="382" t="s">
        <v>650</v>
      </c>
      <c r="B419" s="279" t="s">
        <v>408</v>
      </c>
      <c r="C419" s="302" t="s">
        <v>16</v>
      </c>
      <c r="D419" s="201"/>
      <c r="E419" s="399"/>
      <c r="F419" s="397"/>
      <c r="G419" s="140"/>
      <c r="H419" s="140"/>
      <c r="I419" s="281"/>
      <c r="J419" s="281"/>
      <c r="K419" s="281"/>
      <c r="L419" s="292"/>
      <c r="M419" s="292"/>
    </row>
    <row r="420" spans="1:13" ht="15" x14ac:dyDescent="0.25">
      <c r="A420" s="382" t="s">
        <v>651</v>
      </c>
      <c r="B420" s="279" t="s">
        <v>411</v>
      </c>
      <c r="C420" s="302" t="s">
        <v>16</v>
      </c>
      <c r="D420" s="201"/>
      <c r="E420" s="399">
        <v>12.353569999999999</v>
      </c>
      <c r="F420" s="397"/>
      <c r="G420" s="140"/>
      <c r="H420" s="140"/>
      <c r="I420" s="281"/>
      <c r="J420" s="281"/>
      <c r="K420" s="281"/>
      <c r="L420" s="292"/>
      <c r="M420" s="292"/>
    </row>
    <row r="421" spans="1:13" ht="15" x14ac:dyDescent="0.25">
      <c r="A421" s="382" t="s">
        <v>652</v>
      </c>
      <c r="B421" s="279" t="s">
        <v>414</v>
      </c>
      <c r="C421" s="302" t="s">
        <v>16</v>
      </c>
      <c r="D421" s="201"/>
      <c r="E421" s="399"/>
      <c r="F421" s="397"/>
      <c r="G421" s="140"/>
      <c r="H421" s="140"/>
      <c r="I421" s="281"/>
      <c r="J421" s="281"/>
      <c r="K421" s="281"/>
      <c r="L421" s="292"/>
      <c r="M421" s="292"/>
    </row>
    <row r="422" spans="1:13" ht="15" x14ac:dyDescent="0.25">
      <c r="A422" s="382" t="s">
        <v>653</v>
      </c>
      <c r="B422" s="279" t="s">
        <v>420</v>
      </c>
      <c r="C422" s="302" t="s">
        <v>16</v>
      </c>
      <c r="D422" s="201"/>
      <c r="E422" s="399"/>
      <c r="F422" s="397"/>
      <c r="G422" s="140"/>
      <c r="H422" s="140"/>
      <c r="I422" s="281"/>
      <c r="J422" s="281"/>
      <c r="K422" s="281"/>
      <c r="L422" s="292"/>
      <c r="M422" s="292"/>
    </row>
    <row r="423" spans="1:13" ht="15" x14ac:dyDescent="0.25">
      <c r="A423" s="382" t="s">
        <v>654</v>
      </c>
      <c r="B423" s="279" t="s">
        <v>423</v>
      </c>
      <c r="C423" s="302" t="s">
        <v>16</v>
      </c>
      <c r="D423" s="201"/>
      <c r="E423" s="399"/>
      <c r="F423" s="397"/>
      <c r="G423" s="140"/>
      <c r="H423" s="140"/>
      <c r="I423" s="281"/>
      <c r="J423" s="281"/>
      <c r="K423" s="281"/>
      <c r="L423" s="292"/>
      <c r="M423" s="292"/>
    </row>
    <row r="424" spans="1:13" ht="30" x14ac:dyDescent="0.25">
      <c r="A424" s="382" t="s">
        <v>655</v>
      </c>
      <c r="B424" s="279" t="s">
        <v>426</v>
      </c>
      <c r="C424" s="302" t="s">
        <v>16</v>
      </c>
      <c r="D424" s="201">
        <v>0</v>
      </c>
      <c r="E424" s="35">
        <v>0</v>
      </c>
      <c r="F424" s="201">
        <v>0</v>
      </c>
      <c r="G424" s="35"/>
      <c r="H424" s="35"/>
      <c r="I424" s="201"/>
      <c r="J424" s="201"/>
      <c r="K424" s="201"/>
      <c r="L424" s="292"/>
      <c r="M424" s="292"/>
    </row>
    <row r="425" spans="1:13" ht="15" x14ac:dyDescent="0.25">
      <c r="A425" s="382" t="s">
        <v>656</v>
      </c>
      <c r="B425" s="282" t="s">
        <v>40</v>
      </c>
      <c r="C425" s="302" t="s">
        <v>16</v>
      </c>
      <c r="D425" s="201"/>
      <c r="E425" s="399"/>
      <c r="F425" s="397"/>
      <c r="G425" s="140"/>
      <c r="H425" s="140"/>
      <c r="I425" s="281"/>
      <c r="J425" s="281"/>
      <c r="K425" s="281"/>
      <c r="L425" s="292"/>
      <c r="M425" s="292"/>
    </row>
    <row r="426" spans="1:13" ht="15" x14ac:dyDescent="0.25">
      <c r="A426" s="382" t="s">
        <v>657</v>
      </c>
      <c r="B426" s="282" t="s">
        <v>42</v>
      </c>
      <c r="C426" s="302" t="s">
        <v>16</v>
      </c>
      <c r="D426" s="201"/>
      <c r="E426" s="399"/>
      <c r="F426" s="397"/>
      <c r="G426" s="140"/>
      <c r="H426" s="140"/>
      <c r="I426" s="281"/>
      <c r="J426" s="281"/>
      <c r="K426" s="281"/>
      <c r="L426" s="292"/>
      <c r="M426" s="292"/>
    </row>
    <row r="427" spans="1:13" s="81" customFormat="1" ht="15" x14ac:dyDescent="0.25">
      <c r="A427" s="393" t="s">
        <v>27</v>
      </c>
      <c r="B427" s="394" t="s">
        <v>658</v>
      </c>
      <c r="C427" s="395" t="s">
        <v>16</v>
      </c>
      <c r="D427" s="35">
        <v>2.1920338983050844</v>
      </c>
      <c r="E427" s="35">
        <v>4.9661694915254229</v>
      </c>
      <c r="F427" s="35">
        <v>0.5169661016949153</v>
      </c>
      <c r="G427" s="35">
        <v>4.2489999999999997</v>
      </c>
      <c r="H427" s="35">
        <v>3.718</v>
      </c>
      <c r="I427" s="140">
        <f>H427-G427</f>
        <v>-0.53099999999999969</v>
      </c>
      <c r="J427" s="316">
        <f>H427/G427</f>
        <v>0.87502941868674988</v>
      </c>
      <c r="K427" s="316"/>
      <c r="L427" s="292"/>
      <c r="M427" s="292"/>
    </row>
    <row r="428" spans="1:13" s="81" customFormat="1" ht="15" x14ac:dyDescent="0.25">
      <c r="A428" s="393" t="s">
        <v>29</v>
      </c>
      <c r="B428" s="394" t="s">
        <v>659</v>
      </c>
      <c r="C428" s="395" t="s">
        <v>16</v>
      </c>
      <c r="D428" s="35">
        <v>0</v>
      </c>
      <c r="E428" s="35">
        <v>0</v>
      </c>
      <c r="F428" s="35">
        <v>0</v>
      </c>
      <c r="G428" s="35"/>
      <c r="H428" s="35"/>
      <c r="I428" s="35"/>
      <c r="J428" s="35"/>
      <c r="K428" s="35"/>
      <c r="L428" s="292"/>
      <c r="M428" s="292"/>
    </row>
    <row r="429" spans="1:13" ht="15" x14ac:dyDescent="0.25">
      <c r="A429" s="382" t="s">
        <v>660</v>
      </c>
      <c r="B429" s="278" t="s">
        <v>661</v>
      </c>
      <c r="C429" s="302" t="s">
        <v>16</v>
      </c>
      <c r="D429" s="201"/>
      <c r="E429" s="311"/>
      <c r="F429" s="281"/>
      <c r="G429" s="140"/>
      <c r="H429" s="140"/>
      <c r="I429" s="281"/>
      <c r="J429" s="281"/>
      <c r="K429" s="281"/>
      <c r="L429" s="292"/>
      <c r="M429" s="292"/>
    </row>
    <row r="430" spans="1:13" ht="15" x14ac:dyDescent="0.25">
      <c r="A430" s="382" t="s">
        <v>662</v>
      </c>
      <c r="B430" s="278" t="s">
        <v>663</v>
      </c>
      <c r="C430" s="302" t="s">
        <v>16</v>
      </c>
      <c r="D430" s="201"/>
      <c r="E430" s="311"/>
      <c r="F430" s="397"/>
      <c r="G430" s="140"/>
      <c r="H430" s="140"/>
      <c r="I430" s="281"/>
      <c r="J430" s="281"/>
      <c r="K430" s="281"/>
      <c r="L430" s="292"/>
      <c r="M430" s="292"/>
    </row>
    <row r="431" spans="1:13" ht="15" x14ac:dyDescent="0.25">
      <c r="A431" s="382" t="s">
        <v>45</v>
      </c>
      <c r="B431" s="392" t="s">
        <v>664</v>
      </c>
      <c r="C431" s="302" t="s">
        <v>16</v>
      </c>
      <c r="D431" s="201">
        <v>0</v>
      </c>
      <c r="E431" s="201">
        <v>0</v>
      </c>
      <c r="F431" s="201">
        <v>0</v>
      </c>
      <c r="G431" s="35">
        <f>G441+G442</f>
        <v>12.432</v>
      </c>
      <c r="H431" s="35">
        <f>H441+H442</f>
        <v>4.3520000000000003</v>
      </c>
      <c r="I431" s="201"/>
      <c r="J431" s="314"/>
      <c r="K431" s="314"/>
      <c r="L431" s="292"/>
      <c r="M431" s="292"/>
    </row>
    <row r="432" spans="1:13" ht="15" x14ac:dyDescent="0.25">
      <c r="A432" s="382" t="s">
        <v>48</v>
      </c>
      <c r="B432" s="357" t="s">
        <v>665</v>
      </c>
      <c r="C432" s="302" t="s">
        <v>16</v>
      </c>
      <c r="D432" s="201"/>
      <c r="E432" s="311"/>
      <c r="F432" s="281"/>
      <c r="G432" s="140"/>
      <c r="H432" s="140"/>
      <c r="I432" s="281"/>
      <c r="J432" s="314"/>
      <c r="K432" s="314"/>
      <c r="L432" s="292"/>
      <c r="M432" s="292"/>
    </row>
    <row r="433" spans="1:13" ht="15" x14ac:dyDescent="0.25">
      <c r="A433" s="382" t="s">
        <v>52</v>
      </c>
      <c r="B433" s="357" t="s">
        <v>666</v>
      </c>
      <c r="C433" s="302" t="s">
        <v>16</v>
      </c>
      <c r="D433" s="201"/>
      <c r="E433" s="311"/>
      <c r="F433" s="281"/>
      <c r="G433" s="140"/>
      <c r="H433" s="140"/>
      <c r="I433" s="281"/>
      <c r="J433" s="281"/>
      <c r="K433" s="281"/>
      <c r="L433" s="292"/>
      <c r="M433" s="292"/>
    </row>
    <row r="434" spans="1:13" ht="15" x14ac:dyDescent="0.25">
      <c r="A434" s="382" t="s">
        <v>53</v>
      </c>
      <c r="B434" s="357" t="s">
        <v>667</v>
      </c>
      <c r="C434" s="302" t="s">
        <v>16</v>
      </c>
      <c r="D434" s="201"/>
      <c r="E434" s="311"/>
      <c r="F434" s="281"/>
      <c r="G434" s="140"/>
      <c r="H434" s="140"/>
      <c r="I434" s="281"/>
      <c r="J434" s="281"/>
      <c r="K434" s="281"/>
      <c r="L434" s="292"/>
      <c r="M434" s="292"/>
    </row>
    <row r="435" spans="1:13" ht="15" x14ac:dyDescent="0.25">
      <c r="A435" s="382" t="s">
        <v>54</v>
      </c>
      <c r="B435" s="357" t="s">
        <v>668</v>
      </c>
      <c r="C435" s="302" t="s">
        <v>16</v>
      </c>
      <c r="D435" s="201"/>
      <c r="E435" s="311"/>
      <c r="F435" s="281"/>
      <c r="G435" s="140"/>
      <c r="H435" s="140"/>
      <c r="I435" s="281"/>
      <c r="J435" s="281"/>
      <c r="K435" s="281"/>
      <c r="L435" s="292"/>
      <c r="M435" s="292"/>
    </row>
    <row r="436" spans="1:13" ht="15" x14ac:dyDescent="0.25">
      <c r="A436" s="382" t="s">
        <v>55</v>
      </c>
      <c r="B436" s="357" t="s">
        <v>669</v>
      </c>
      <c r="C436" s="302" t="s">
        <v>16</v>
      </c>
      <c r="D436" s="201">
        <v>0</v>
      </c>
      <c r="E436" s="201">
        <v>0</v>
      </c>
      <c r="F436" s="201">
        <v>0</v>
      </c>
      <c r="G436" s="35"/>
      <c r="H436" s="35"/>
      <c r="I436" s="201"/>
      <c r="J436" s="201"/>
      <c r="K436" s="201"/>
      <c r="L436" s="292"/>
      <c r="M436" s="292"/>
    </row>
    <row r="437" spans="1:13" ht="15" x14ac:dyDescent="0.25">
      <c r="A437" s="382" t="s">
        <v>96</v>
      </c>
      <c r="B437" s="278" t="s">
        <v>307</v>
      </c>
      <c r="C437" s="302" t="s">
        <v>16</v>
      </c>
      <c r="D437" s="201"/>
      <c r="E437" s="311"/>
      <c r="F437" s="397"/>
      <c r="G437" s="140"/>
      <c r="H437" s="140"/>
      <c r="I437" s="281"/>
      <c r="J437" s="281"/>
      <c r="K437" s="281"/>
      <c r="L437" s="292"/>
      <c r="M437" s="292"/>
    </row>
    <row r="438" spans="1:13" ht="30" x14ac:dyDescent="0.25">
      <c r="A438" s="382" t="s">
        <v>670</v>
      </c>
      <c r="B438" s="279" t="s">
        <v>671</v>
      </c>
      <c r="C438" s="302" t="s">
        <v>16</v>
      </c>
      <c r="D438" s="201"/>
      <c r="E438" s="396"/>
      <c r="F438" s="397"/>
      <c r="G438" s="140"/>
      <c r="H438" s="140"/>
      <c r="I438" s="281"/>
      <c r="J438" s="281"/>
      <c r="K438" s="281"/>
      <c r="L438" s="292"/>
      <c r="M438" s="292"/>
    </row>
    <row r="439" spans="1:13" ht="15" x14ac:dyDescent="0.25">
      <c r="A439" s="382" t="s">
        <v>98</v>
      </c>
      <c r="B439" s="278" t="s">
        <v>309</v>
      </c>
      <c r="C439" s="302" t="s">
        <v>16</v>
      </c>
      <c r="D439" s="201"/>
      <c r="E439" s="396"/>
      <c r="F439" s="397"/>
      <c r="G439" s="140"/>
      <c r="H439" s="140"/>
      <c r="I439" s="281"/>
      <c r="J439" s="281"/>
      <c r="K439" s="281"/>
      <c r="L439" s="292"/>
      <c r="M439" s="292"/>
    </row>
    <row r="440" spans="1:13" ht="30" x14ac:dyDescent="0.25">
      <c r="A440" s="382" t="s">
        <v>672</v>
      </c>
      <c r="B440" s="279" t="s">
        <v>673</v>
      </c>
      <c r="C440" s="302" t="s">
        <v>16</v>
      </c>
      <c r="D440" s="201"/>
      <c r="E440" s="396"/>
      <c r="F440" s="397"/>
      <c r="G440" s="140"/>
      <c r="H440" s="140"/>
      <c r="I440" s="281"/>
      <c r="J440" s="281"/>
      <c r="K440" s="281"/>
      <c r="L440" s="292"/>
      <c r="M440" s="292"/>
    </row>
    <row r="441" spans="1:13" ht="15" x14ac:dyDescent="0.25">
      <c r="A441" s="382" t="s">
        <v>56</v>
      </c>
      <c r="B441" s="357" t="s">
        <v>674</v>
      </c>
      <c r="C441" s="302" t="s">
        <v>16</v>
      </c>
      <c r="D441" s="201"/>
      <c r="E441" s="311"/>
      <c r="F441" s="397"/>
      <c r="G441" s="140">
        <v>3.3140000000000001</v>
      </c>
      <c r="H441" s="140">
        <v>4.3520000000000003</v>
      </c>
      <c r="I441" s="281"/>
      <c r="J441" s="281"/>
      <c r="K441" s="281"/>
      <c r="L441" s="292"/>
      <c r="M441" s="292"/>
    </row>
    <row r="442" spans="1:13" ht="15" x14ac:dyDescent="0.25">
      <c r="A442" s="382" t="s">
        <v>57</v>
      </c>
      <c r="B442" s="357" t="s">
        <v>675</v>
      </c>
      <c r="C442" s="302" t="s">
        <v>16</v>
      </c>
      <c r="D442" s="201"/>
      <c r="E442" s="311"/>
      <c r="F442" s="397"/>
      <c r="G442" s="140">
        <v>9.1180000000000003</v>
      </c>
      <c r="H442" s="140"/>
      <c r="I442" s="281"/>
      <c r="J442" s="314"/>
      <c r="K442" s="314"/>
      <c r="L442" s="292"/>
      <c r="M442" s="292"/>
    </row>
    <row r="443" spans="1:13" ht="15" x14ac:dyDescent="0.25">
      <c r="A443" s="382" t="s">
        <v>116</v>
      </c>
      <c r="B443" s="400" t="s">
        <v>109</v>
      </c>
      <c r="C443" s="287" t="s">
        <v>225</v>
      </c>
      <c r="D443" s="281"/>
      <c r="E443" s="281"/>
      <c r="F443" s="401"/>
      <c r="G443" s="160"/>
      <c r="H443" s="160"/>
      <c r="I443" s="283"/>
      <c r="J443" s="283"/>
      <c r="K443" s="283"/>
      <c r="L443" s="292"/>
      <c r="M443" s="292"/>
    </row>
    <row r="444" spans="1:13" ht="45" x14ac:dyDescent="0.25">
      <c r="A444" s="402" t="s">
        <v>676</v>
      </c>
      <c r="B444" s="357" t="s">
        <v>677</v>
      </c>
      <c r="C444" s="302" t="s">
        <v>16</v>
      </c>
      <c r="D444" s="201">
        <v>0</v>
      </c>
      <c r="E444" s="201">
        <v>0</v>
      </c>
      <c r="F444" s="201">
        <v>0</v>
      </c>
      <c r="G444" s="35"/>
      <c r="H444" s="35"/>
      <c r="I444" s="201"/>
      <c r="J444" s="201"/>
      <c r="K444" s="201"/>
      <c r="L444" s="292"/>
      <c r="M444" s="292"/>
    </row>
    <row r="445" spans="1:13" ht="15" x14ac:dyDescent="0.25">
      <c r="A445" s="402" t="s">
        <v>119</v>
      </c>
      <c r="B445" s="278" t="s">
        <v>678</v>
      </c>
      <c r="C445" s="302" t="s">
        <v>16</v>
      </c>
      <c r="D445" s="201"/>
      <c r="E445" s="201"/>
      <c r="F445" s="310"/>
      <c r="G445" s="35"/>
      <c r="H445" s="35"/>
      <c r="I445" s="201"/>
      <c r="J445" s="201"/>
      <c r="K445" s="201"/>
      <c r="L445" s="292"/>
      <c r="M445" s="292"/>
    </row>
    <row r="446" spans="1:13" ht="30" x14ac:dyDescent="0.25">
      <c r="A446" s="402" t="s">
        <v>120</v>
      </c>
      <c r="B446" s="278" t="s">
        <v>679</v>
      </c>
      <c r="C446" s="302" t="s">
        <v>16</v>
      </c>
      <c r="D446" s="201"/>
      <c r="E446" s="201"/>
      <c r="F446" s="310"/>
      <c r="G446" s="35"/>
      <c r="H446" s="35"/>
      <c r="I446" s="201"/>
      <c r="J446" s="201"/>
      <c r="K446" s="201"/>
      <c r="L446" s="292"/>
      <c r="M446" s="292"/>
    </row>
    <row r="447" spans="1:13" ht="15" x14ac:dyDescent="0.25">
      <c r="A447" s="402" t="s">
        <v>121</v>
      </c>
      <c r="B447" s="278" t="s">
        <v>680</v>
      </c>
      <c r="C447" s="302" t="s">
        <v>16</v>
      </c>
      <c r="D447" s="201"/>
      <c r="E447" s="201"/>
      <c r="F447" s="310"/>
      <c r="G447" s="35"/>
      <c r="H447" s="35"/>
      <c r="I447" s="201"/>
      <c r="J447" s="201"/>
      <c r="K447" s="201"/>
      <c r="L447" s="292"/>
      <c r="M447" s="292"/>
    </row>
    <row r="448" spans="1:13" ht="33" customHeight="1" x14ac:dyDescent="0.25">
      <c r="A448" s="402" t="s">
        <v>122</v>
      </c>
      <c r="B448" s="357" t="s">
        <v>681</v>
      </c>
      <c r="C448" s="287" t="s">
        <v>225</v>
      </c>
      <c r="D448" s="281"/>
      <c r="E448" s="281"/>
      <c r="F448" s="397"/>
      <c r="G448" s="140"/>
      <c r="H448" s="140"/>
      <c r="I448" s="281"/>
      <c r="J448" s="281"/>
      <c r="K448" s="281"/>
      <c r="L448" s="292"/>
      <c r="M448" s="292"/>
    </row>
    <row r="449" spans="1:13" x14ac:dyDescent="0.25">
      <c r="A449" s="402" t="s">
        <v>682</v>
      </c>
      <c r="B449" s="278" t="s">
        <v>683</v>
      </c>
      <c r="C449" s="302" t="s">
        <v>16</v>
      </c>
      <c r="D449" s="201"/>
      <c r="E449" s="281"/>
      <c r="F449" s="401"/>
      <c r="G449" s="160"/>
      <c r="H449" s="160"/>
      <c r="I449" s="283"/>
      <c r="J449" s="283"/>
      <c r="K449" s="283"/>
      <c r="L449" s="292"/>
    </row>
    <row r="450" spans="1:13" x14ac:dyDescent="0.25">
      <c r="A450" s="402" t="s">
        <v>684</v>
      </c>
      <c r="B450" s="278" t="s">
        <v>685</v>
      </c>
      <c r="C450" s="302" t="s">
        <v>16</v>
      </c>
      <c r="D450" s="201"/>
      <c r="E450" s="281"/>
      <c r="F450" s="401"/>
      <c r="G450" s="160"/>
      <c r="H450" s="160"/>
      <c r="I450" s="283"/>
      <c r="J450" s="283"/>
      <c r="K450" s="283"/>
      <c r="M450" s="300"/>
    </row>
    <row r="451" spans="1:13" ht="15" x14ac:dyDescent="0.25">
      <c r="A451" s="402" t="s">
        <v>686</v>
      </c>
      <c r="B451" s="278" t="s">
        <v>687</v>
      </c>
      <c r="C451" s="302" t="s">
        <v>16</v>
      </c>
      <c r="D451" s="201"/>
      <c r="E451" s="281"/>
      <c r="F451" s="401"/>
      <c r="G451" s="160"/>
      <c r="H451" s="160"/>
      <c r="I451" s="283"/>
      <c r="J451" s="283"/>
      <c r="K451" s="283"/>
      <c r="L451" s="300"/>
      <c r="M451" s="300"/>
    </row>
    <row r="452" spans="1:13" ht="15" x14ac:dyDescent="0.25">
      <c r="L452" s="300"/>
      <c r="M452" s="300"/>
    </row>
    <row r="453" spans="1:13" ht="15" x14ac:dyDescent="0.25">
      <c r="L453" s="300"/>
      <c r="M453" s="300"/>
    </row>
    <row r="454" spans="1:13" ht="15" x14ac:dyDescent="0.25">
      <c r="A454" s="403" t="s">
        <v>688</v>
      </c>
      <c r="L454" s="300"/>
      <c r="M454" s="300"/>
    </row>
    <row r="455" spans="1:13" ht="15" x14ac:dyDescent="0.25">
      <c r="A455" s="495" t="s">
        <v>689</v>
      </c>
      <c r="B455" s="495"/>
      <c r="C455" s="495"/>
      <c r="D455" s="495"/>
      <c r="E455" s="495"/>
      <c r="F455" s="495"/>
      <c r="G455" s="495"/>
      <c r="H455" s="495"/>
      <c r="I455" s="495"/>
      <c r="J455" s="495"/>
      <c r="K455" s="495"/>
      <c r="L455" s="300"/>
      <c r="M455" s="300"/>
    </row>
    <row r="456" spans="1:13" ht="15" x14ac:dyDescent="0.25">
      <c r="A456" s="495" t="s">
        <v>690</v>
      </c>
      <c r="B456" s="495"/>
      <c r="C456" s="495"/>
      <c r="D456" s="495"/>
      <c r="E456" s="495"/>
      <c r="F456" s="495"/>
      <c r="G456" s="495"/>
      <c r="H456" s="495"/>
      <c r="I456" s="495"/>
      <c r="J456" s="495"/>
      <c r="K456" s="495"/>
      <c r="L456" s="300"/>
      <c r="M456" s="300"/>
    </row>
    <row r="457" spans="1:13" x14ac:dyDescent="0.25">
      <c r="A457" s="495" t="s">
        <v>691</v>
      </c>
      <c r="B457" s="495"/>
      <c r="C457" s="495"/>
      <c r="D457" s="495"/>
      <c r="E457" s="495"/>
      <c r="F457" s="495"/>
      <c r="G457" s="495"/>
      <c r="H457" s="495"/>
      <c r="I457" s="495"/>
      <c r="J457" s="495"/>
      <c r="K457" s="495"/>
    </row>
    <row r="458" spans="1:13" x14ac:dyDescent="0.25">
      <c r="A458" s="288" t="s">
        <v>692</v>
      </c>
    </row>
    <row r="459" spans="1:13" ht="75.75" customHeight="1" x14ac:dyDescent="0.25">
      <c r="A459" s="496" t="s">
        <v>693</v>
      </c>
      <c r="B459" s="496"/>
      <c r="C459" s="496"/>
      <c r="D459" s="496"/>
      <c r="E459" s="496"/>
      <c r="F459" s="496"/>
      <c r="G459" s="496"/>
      <c r="H459" s="496"/>
      <c r="I459" s="496"/>
      <c r="J459" s="496"/>
      <c r="K459" s="496"/>
    </row>
    <row r="462" spans="1:13" x14ac:dyDescent="0.25">
      <c r="A462" s="288" t="s">
        <v>694</v>
      </c>
      <c r="G462" s="490" t="s">
        <v>695</v>
      </c>
      <c r="H462" s="490"/>
    </row>
  </sheetData>
  <mergeCells count="31">
    <mergeCell ref="A11:K11"/>
    <mergeCell ref="J2:K2"/>
    <mergeCell ref="A5:K6"/>
    <mergeCell ref="A8:K8"/>
    <mergeCell ref="A9:K9"/>
    <mergeCell ref="A10:K10"/>
    <mergeCell ref="A13:K13"/>
    <mergeCell ref="A14:B14"/>
    <mergeCell ref="A17:K17"/>
    <mergeCell ref="A18:A19"/>
    <mergeCell ref="B18:B19"/>
    <mergeCell ref="C18:C19"/>
    <mergeCell ref="G18:H18"/>
    <mergeCell ref="I18:J18"/>
    <mergeCell ref="K18:K19"/>
    <mergeCell ref="G462:H462"/>
    <mergeCell ref="A21:K21"/>
    <mergeCell ref="A165:K165"/>
    <mergeCell ref="A318:K318"/>
    <mergeCell ref="A368:K369"/>
    <mergeCell ref="A370:A371"/>
    <mergeCell ref="B370:B371"/>
    <mergeCell ref="C370:C371"/>
    <mergeCell ref="G370:H370"/>
    <mergeCell ref="I370:J370"/>
    <mergeCell ref="K370:K371"/>
    <mergeCell ref="A373:B373"/>
    <mergeCell ref="A455:K455"/>
    <mergeCell ref="A456:K456"/>
    <mergeCell ref="A457:K457"/>
    <mergeCell ref="A459:K459"/>
  </mergeCells>
  <pageMargins left="0.51181102362204722" right="0.31496062992125984" top="0.35433070866141736" bottom="0.35433070866141736" header="0.31496062992125984" footer="0.31496062992125984"/>
  <pageSetup paperSize="8" scale="70" fitToHeight="6" orientation="portrait" r:id="rId1"/>
  <rowBreaks count="6" manualBreakCount="6">
    <brk id="63" max="13" man="1"/>
    <brk id="121" max="13" man="1"/>
    <brk id="196" max="13" man="1"/>
    <brk id="256" max="13" man="1"/>
    <brk id="313" max="13" man="1"/>
    <brk id="395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ФЭМ</vt:lpstr>
      <vt:lpstr>ФЭМ (2)</vt:lpstr>
      <vt:lpstr>Фин план до 01 марта</vt:lpstr>
      <vt:lpstr>2021</vt:lpstr>
      <vt:lpstr>'2021'!Область_печати</vt:lpstr>
      <vt:lpstr>'Фин план до 01 марта'!Область_печати</vt:lpstr>
      <vt:lpstr>ФЭМ!Область_печати</vt:lpstr>
      <vt:lpstr>'ФЭМ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Сбытова Людмила Анатольевна</dc:creator>
  <cp:lastModifiedBy>Трухов Юрий Вячеславович</cp:lastModifiedBy>
  <cp:lastPrinted>2022-02-24T08:26:30Z</cp:lastPrinted>
  <dcterms:created xsi:type="dcterms:W3CDTF">2019-02-27T05:57:11Z</dcterms:created>
  <dcterms:modified xsi:type="dcterms:W3CDTF">2022-02-25T02:34:46Z</dcterms:modified>
</cp:coreProperties>
</file>